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1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tx.sharepoint.com/sites/BMD-BudgetProcess2020/Shared Documents/General/Budget Process FY2026/Volume I/Tables/"/>
    </mc:Choice>
  </mc:AlternateContent>
  <xr:revisionPtr revIDLastSave="0" documentId="8_{6A2179FA-93E8-41B5-AD30-A85096347518}" xr6:coauthVersionLast="47" xr6:coauthVersionMax="47" xr10:uidLastSave="{00000000-0000-0000-0000-000000000000}"/>
  <bookViews>
    <workbookView xWindow="-120" yWindow="-120" windowWidth="38640" windowHeight="21120" xr2:uid="{2063236C-1533-41E3-997C-483C28047EED}"/>
  </bookViews>
  <sheets>
    <sheet name="General Fund" sheetId="1" r:id="rId1"/>
    <sheet name="Other General Fund Group" sheetId="11" r:id="rId2"/>
    <sheet name="Non-General Funds" sheetId="9" r:id="rId3"/>
    <sheet name="Forfeited Asset Funds" sheetId="16" r:id="rId4"/>
  </sheets>
  <definedNames>
    <definedName name="_xlnm._FilterDatabase" localSheetId="3" hidden="1">'Forfeited Asset Funds'!#REF!</definedName>
    <definedName name="_xlnm._FilterDatabase" localSheetId="0" hidden="1">'General Fund'!$B$4:$F$88</definedName>
    <definedName name="_xlnm.Print_Area" localSheetId="3">'Forfeited Asset Funds'!$C$1:$H$5</definedName>
    <definedName name="_xlnm.Print_Area" localSheetId="0">'General Fund'!$B$1:$F$98</definedName>
    <definedName name="_xlnm.Print_Area" localSheetId="2">'Non-General Funds'!$C$1:$M$4</definedName>
    <definedName name="_xlnm.Print_Area" localSheetId="1">'Other General Fund Group'!$B$1:$F$13</definedName>
    <definedName name="_xlnm.Print_Titles" localSheetId="3">'Forfeited Asset Funds'!$1:$5</definedName>
    <definedName name="_xlnm.Print_Titles" localSheetId="0">'General Fund'!$1:$4</definedName>
    <definedName name="_xlnm.Print_Titles" localSheetId="2">'Non-General Funds'!$1:$4</definedName>
    <definedName name="_xlnm.Print_Titles" localSheetId="1">'Other General Fund Group'!$1:$3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0" i="9" l="1"/>
  <c r="D222" i="9"/>
  <c r="D190" i="9"/>
  <c r="D102" i="9"/>
  <c r="D82" i="9"/>
  <c r="D58" i="9"/>
  <c r="E285" i="9" l="1"/>
  <c r="E222" i="9"/>
  <c r="E200" i="9"/>
  <c r="F200" i="9"/>
  <c r="D200" i="9"/>
  <c r="D302" i="9"/>
  <c r="E302" i="9"/>
  <c r="F302" i="9"/>
  <c r="E294" i="9"/>
  <c r="D294" i="9"/>
  <c r="F294" i="9"/>
  <c r="D285" i="9"/>
  <c r="F285" i="9"/>
  <c r="E277" i="9"/>
  <c r="D277" i="9"/>
  <c r="F277" i="9"/>
  <c r="E260" i="9"/>
  <c r="F260" i="9"/>
  <c r="E245" i="9"/>
  <c r="D245" i="9"/>
  <c r="F245" i="9"/>
  <c r="E234" i="9"/>
  <c r="D234" i="9"/>
  <c r="F234" i="9"/>
  <c r="E190" i="9"/>
  <c r="E102" i="9"/>
  <c r="E58" i="9"/>
  <c r="F190" i="9"/>
  <c r="F102" i="9"/>
  <c r="E82" i="9"/>
  <c r="F82" i="9"/>
  <c r="F58" i="9"/>
  <c r="H47" i="16" l="1"/>
  <c r="G47" i="16"/>
  <c r="F47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FB391B4-320E-456E-974E-5A809539C5E3}" keepAlive="1" name="Query - 2023" description="Connection to the '2023' query in the workbook." type="5" refreshedVersion="8" background="1" saveData="1">
    <dbPr connection="Provider=Microsoft.Mashup.OleDb.1;Data Source=$Workbook$;Location=2023;Extended Properties=&quot;&quot;" command="SELECT * FROM [2023]"/>
  </connection>
  <connection id="2" xr16:uid="{8752CD8F-432E-45F1-A1C7-11CCCB8C3658}" keepAlive="1" name="Query - 2024" description="Connection to the '2024' query in the workbook." type="5" refreshedVersion="8" background="1" saveData="1">
    <dbPr connection="Provider=Microsoft.Mashup.OleDb.1;Data Source=$Workbook$;Location=2024;Extended Properties=&quot;&quot;" command="SELECT * FROM [2024]"/>
  </connection>
  <connection id="3" xr16:uid="{62EFD012-8F32-466C-8DA8-3FA5255E9EFC}" keepAlive="1" name="Query - Excel Budget" description="Connection to the 'Excel Budget' query in the workbook." type="5" refreshedVersion="8" background="1" saveData="1">
    <dbPr connection="Provider=Microsoft.Mashup.OleDb.1;Data Source=$Workbook$;Location=&quot;Excel Budget&quot;;Extended Properties=&quot;&quot;" command="SELECT * FROM [Excel Budget]"/>
  </connection>
</connections>
</file>

<file path=xl/sharedStrings.xml><?xml version="1.0" encoding="utf-8"?>
<sst xmlns="http://schemas.openxmlformats.org/spreadsheetml/2006/main" count="544" uniqueCount="428">
  <si>
    <t>Harris County, Texas</t>
  </si>
  <si>
    <t>Dept. #</t>
  </si>
  <si>
    <t>Department Name</t>
  </si>
  <si>
    <t>FY2025 Adopted</t>
  </si>
  <si>
    <t>Appraisal District</t>
  </si>
  <si>
    <t>County Judge</t>
  </si>
  <si>
    <t>Commissioner, Pct 1</t>
  </si>
  <si>
    <t>Commissioner, Pct 2</t>
  </si>
  <si>
    <t>Commissioner, Pct 3</t>
  </si>
  <si>
    <t>Commissioner, Pct 4</t>
  </si>
  <si>
    <t>Office of County Administration</t>
  </si>
  <si>
    <t>Management &amp; Budget</t>
  </si>
  <si>
    <t>Intergovernmental &amp; Global Affairs</t>
  </si>
  <si>
    <t>Economic Equity &amp; Opportunity</t>
  </si>
  <si>
    <t>Engineering</t>
  </si>
  <si>
    <t>Fire Marshal</t>
  </si>
  <si>
    <t>Institute of Forensic Sciences</t>
  </si>
  <si>
    <t>Pollution Control</t>
  </si>
  <si>
    <t>Public Health Services</t>
  </si>
  <si>
    <t>Veterans Services</t>
  </si>
  <si>
    <t xml:space="preserve">Library </t>
  </si>
  <si>
    <t>Domestic Relations</t>
  </si>
  <si>
    <t>Community Services</t>
  </si>
  <si>
    <t>Universal Services</t>
  </si>
  <si>
    <t>Universal Services (IT)</t>
  </si>
  <si>
    <t>Mental Health - THCMH</t>
  </si>
  <si>
    <t xml:space="preserve">FPM - Utilities &amp; Leases </t>
  </si>
  <si>
    <t>Constable, Pct 1</t>
  </si>
  <si>
    <t>Constable, Pct 2</t>
  </si>
  <si>
    <t>Constable, Pct 3</t>
  </si>
  <si>
    <t>Constable, Pct 4</t>
  </si>
  <si>
    <t>Constable, Pct 5</t>
  </si>
  <si>
    <t>Constable, Pct 6</t>
  </si>
  <si>
    <t>Constable, Pct 7</t>
  </si>
  <si>
    <t>Constable, Pct 8</t>
  </si>
  <si>
    <t>Justice of the Peace, 1-1</t>
  </si>
  <si>
    <t>Justice of the Peace, 1-2</t>
  </si>
  <si>
    <t>Justice of the Peace, 2-1</t>
  </si>
  <si>
    <t>Justice of the Peace, 2-2</t>
  </si>
  <si>
    <t>Justice of the Peace, 3-1</t>
  </si>
  <si>
    <t>Justice of the Peace, 3-2</t>
  </si>
  <si>
    <t>Justice of the Peace, 4-1</t>
  </si>
  <si>
    <t>Justice of the Peace, 4-2</t>
  </si>
  <si>
    <t>Justice of the Peace, 5-1</t>
  </si>
  <si>
    <t>Justice of the Peace, 5-2</t>
  </si>
  <si>
    <t>Justice of the Peace, 6-1</t>
  </si>
  <si>
    <t>Justice of the Peace, 6-2</t>
  </si>
  <si>
    <t>Justice of the Peace, 7-1</t>
  </si>
  <si>
    <t>Justice of the Peace, 7-2</t>
  </si>
  <si>
    <t>Justice of the Peace, 8-1</t>
  </si>
  <si>
    <t>Justice of the Peace, 8-2</t>
  </si>
  <si>
    <t xml:space="preserve">County Attorney </t>
  </si>
  <si>
    <t>County Clerk</t>
  </si>
  <si>
    <t>Elections Operations</t>
  </si>
  <si>
    <t>County Treasurer</t>
  </si>
  <si>
    <t>Tax Assessor-Collector</t>
  </si>
  <si>
    <t>Sheriff - Patrol &amp; Administration</t>
  </si>
  <si>
    <t>Sheriff - Detention</t>
  </si>
  <si>
    <t>Sheriff - Medical</t>
  </si>
  <si>
    <t>District Attorney</t>
  </si>
  <si>
    <t>District Clerk</t>
  </si>
  <si>
    <t xml:space="preserve">Public Defender </t>
  </si>
  <si>
    <t>Community Supervision</t>
  </si>
  <si>
    <t>Pretrial Services</t>
  </si>
  <si>
    <t>County Auditor</t>
  </si>
  <si>
    <t>Purchasing Agent</t>
  </si>
  <si>
    <t>District Courts</t>
  </si>
  <si>
    <t>District Court Appointed Att Fees</t>
  </si>
  <si>
    <t>Texas A&amp;M Agrilife</t>
  </si>
  <si>
    <t>Juvenile Probation</t>
  </si>
  <si>
    <t>Sheriff's Civil Service</t>
  </si>
  <si>
    <t>Harris County Resources for Children and Adults</t>
  </si>
  <si>
    <t>Children's Assessment Center</t>
  </si>
  <si>
    <t xml:space="preserve">1st Court of Appeals </t>
  </si>
  <si>
    <t xml:space="preserve">14th Court of Appeals </t>
  </si>
  <si>
    <t>County Courts</t>
  </si>
  <si>
    <t>County Court Appointed Att Fees</t>
  </si>
  <si>
    <t>Office of Managed Assigned Counsel</t>
  </si>
  <si>
    <t>Probate Court No. 1</t>
  </si>
  <si>
    <t>Probate Court No. 2</t>
  </si>
  <si>
    <t>Probate Court No. 3</t>
  </si>
  <si>
    <t>Probate Court No. 4</t>
  </si>
  <si>
    <t>Probate Court No. 5</t>
  </si>
  <si>
    <t>Subtotal</t>
  </si>
  <si>
    <t>Working Capital</t>
  </si>
  <si>
    <t>Commissioners Court Allocation Details</t>
  </si>
  <si>
    <t>Dept #</t>
  </si>
  <si>
    <t>75% of Estimated Beginning Balance</t>
  </si>
  <si>
    <t>Total</t>
  </si>
  <si>
    <t>Fund</t>
  </si>
  <si>
    <t>Department</t>
  </si>
  <si>
    <t>Various Fund Level Appropriations</t>
  </si>
  <si>
    <t xml:space="preserve"> </t>
  </si>
  <si>
    <t>Road Refunding 2012B Debt Service</t>
  </si>
  <si>
    <t>Road Refunding 2014A Debt Service</t>
  </si>
  <si>
    <t>Road Refunding 2015A Debt Service</t>
  </si>
  <si>
    <t>Road Refunding 2017 Debt Service</t>
  </si>
  <si>
    <t>Road Refunding 2019 Debt Service</t>
  </si>
  <si>
    <t>Road Refunding 2021 Debt Service</t>
  </si>
  <si>
    <t>Road Refunding 2022A Debt Service</t>
  </si>
  <si>
    <t>Road Refunding 2023A Debt Service</t>
  </si>
  <si>
    <t>Road Refunding 2024A Debt Service</t>
  </si>
  <si>
    <t>HC COI ROAD REF 2023A</t>
  </si>
  <si>
    <t>HC COI ROAD REF 2024A</t>
  </si>
  <si>
    <t>HC/FC Agreement 2014A</t>
  </si>
  <si>
    <t>HC/FC Agreement 2014B</t>
  </si>
  <si>
    <t>HC/FC Agreement 2015B Refunding</t>
  </si>
  <si>
    <t>HC/FC Agreement 2017A</t>
  </si>
  <si>
    <t>HC/FC Agreement 2019A D1</t>
  </si>
  <si>
    <t>Commercial Paper Series A-1 - Technology</t>
  </si>
  <si>
    <t>Commercial Paper Series B - Parks</t>
  </si>
  <si>
    <t>Commercial Paper Series D/2002 - PIB</t>
  </si>
  <si>
    <t>Commercial Paper Series D2</t>
  </si>
  <si>
    <t>Commercial Paper Series D3</t>
  </si>
  <si>
    <t>DS Commercial Paper J1 2020</t>
  </si>
  <si>
    <t>Commercial Paper Series C-2 DS</t>
  </si>
  <si>
    <t>HC Tax PIB Ref 2012B Debt Service</t>
  </si>
  <si>
    <t>HC Tax PIB Ref Series 2015A Debt Service</t>
  </si>
  <si>
    <t>HC Tax PIB Ref Series 2015B Debt Service</t>
  </si>
  <si>
    <t>PIB Refunding 2017A Debt Service</t>
  </si>
  <si>
    <t>PIB Refunding Series 2019</t>
  </si>
  <si>
    <t>HC PIB REF SER 2020A DS</t>
  </si>
  <si>
    <t>HC PIB REF SER 2021 DS</t>
  </si>
  <si>
    <t>HC PIB REF SER 2021A DS</t>
  </si>
  <si>
    <t>HC PIB REF SER 2022A DS</t>
  </si>
  <si>
    <t>HC PIB REFUND COI 23A</t>
  </si>
  <si>
    <t>HC Tax &amp; Sub Lien Hot B</t>
  </si>
  <si>
    <t>HC HOT REV REF SER 2022A DS</t>
  </si>
  <si>
    <t>Revenue Refunding Bonds, Series 2002</t>
  </si>
  <si>
    <t>Hotel Occupancy Tax Revenue</t>
  </si>
  <si>
    <t>Public Art Fund</t>
  </si>
  <si>
    <t>District Court Records Archive</t>
  </si>
  <si>
    <t>Port Security Program</t>
  </si>
  <si>
    <t>Charity Care Fund</t>
  </si>
  <si>
    <t>Deed Restriction Enforcement</t>
  </si>
  <si>
    <t>Hay Center Youth Program</t>
  </si>
  <si>
    <t>Prep For Adult Living (PAL)</t>
  </si>
  <si>
    <t>Child Support Enforcement</t>
  </si>
  <si>
    <t>Probate Court Support</t>
  </si>
  <si>
    <t>Probate Administrator</t>
  </si>
  <si>
    <t>DA Hot Check Depository Fund</t>
  </si>
  <si>
    <t>Courthouse Security Justice Court</t>
  </si>
  <si>
    <t>County Clerk Records Management</t>
  </si>
  <si>
    <t>District Clerk Records Management</t>
  </si>
  <si>
    <t>General Admin Records Management</t>
  </si>
  <si>
    <t>County Clerk Records Archive</t>
  </si>
  <si>
    <t>CTS Records Management</t>
  </si>
  <si>
    <t>District Clerk Court Technology</t>
  </si>
  <si>
    <t>County-Wide Records Mgt-Criminal Courts</t>
  </si>
  <si>
    <t>County Clerk Records Mgt - SB41</t>
  </si>
  <si>
    <t>Donation Fund</t>
  </si>
  <si>
    <t>Juror Donation Programs</t>
  </si>
  <si>
    <t>Court Facility Fee Fund</t>
  </si>
  <si>
    <t>County Clerk of the Court Fund</t>
  </si>
  <si>
    <t>District Clerk of the Court Fund</t>
  </si>
  <si>
    <t>Language Access Fund</t>
  </si>
  <si>
    <t>Judicial Education &amp; Support Fund</t>
  </si>
  <si>
    <t>Justice Court Support Fund</t>
  </si>
  <si>
    <t>Bail Bond Board</t>
  </si>
  <si>
    <t>DA First Chance Inter Program</t>
  </si>
  <si>
    <t>Juvenile Case Manager Fee</t>
  </si>
  <si>
    <t>County and District Technology</t>
  </si>
  <si>
    <t>DA Divert Program</t>
  </si>
  <si>
    <t>Veterinary Public Health</t>
  </si>
  <si>
    <t>VPH Donations Fund</t>
  </si>
  <si>
    <t>PCS TCEQ SEP Funds</t>
  </si>
  <si>
    <t>Community Development Financial Sureties</t>
  </si>
  <si>
    <t>Criminal Courts Audio-Visual Equipment</t>
  </si>
  <si>
    <t>Medicaid Admin Claim Reimburse</t>
  </si>
  <si>
    <t>Dispute Resolution</t>
  </si>
  <si>
    <t>Fire Code Fee</t>
  </si>
  <si>
    <t>Boarding Home Fines &amp; Fees</t>
  </si>
  <si>
    <t>Juvenile Probation Fee</t>
  </si>
  <si>
    <t>Food Permit Fees</t>
  </si>
  <si>
    <t>Court Reporter Service</t>
  </si>
  <si>
    <t>Juvenile Delinquency Prevention Fee</t>
  </si>
  <si>
    <t>Supplemental Guardianship</t>
  </si>
  <si>
    <t>Courthouse Security Fee</t>
  </si>
  <si>
    <t>IFS Training</t>
  </si>
  <si>
    <t>County Law Library</t>
  </si>
  <si>
    <t>TIRZ Affordable - Non Interest</t>
  </si>
  <si>
    <t>TIRZ Affordable Housing - Interest Bearing</t>
  </si>
  <si>
    <t>Pool Permit Fees</t>
  </si>
  <si>
    <t>County Jury Fund SB346</t>
  </si>
  <si>
    <t>Time Payment Fund SB346</t>
  </si>
  <si>
    <t>CAD/RMS Project</t>
  </si>
  <si>
    <t>El Franco Lee</t>
  </si>
  <si>
    <t>HC Partnership Fund</t>
  </si>
  <si>
    <t>Central Service - Vehicle Maintenance</t>
  </si>
  <si>
    <t>Public Safety Technology Services</t>
  </si>
  <si>
    <t>Inmate Industries</t>
  </si>
  <si>
    <t>Health Insurance Trust Management</t>
  </si>
  <si>
    <t>Workers' Compensation</t>
  </si>
  <si>
    <t>Risk Management</t>
  </si>
  <si>
    <t>Unemployment Insurance</t>
  </si>
  <si>
    <t>Parking Facilities</t>
  </si>
  <si>
    <t xml:space="preserve">TRA Revenue Collections </t>
  </si>
  <si>
    <t>TRA Operation and Maintenance</t>
  </si>
  <si>
    <t>TRA Tunnel/Ferry Operations &amp; Maintenance</t>
  </si>
  <si>
    <t>Flood Resilience Trust Reserve</t>
  </si>
  <si>
    <t xml:space="preserve">TRA Renewal/Replacement </t>
  </si>
  <si>
    <t>2022 Commercial Paper Series K</t>
  </si>
  <si>
    <t>2023 Commercial Paper Series K2</t>
  </si>
  <si>
    <t>Toll Road Revenue Series 2021</t>
  </si>
  <si>
    <t>Toll Road Revenue Series 2023A</t>
  </si>
  <si>
    <t>Toll Road Revenue Series 2024A</t>
  </si>
  <si>
    <t>HCTRA - 2007C Tax Road Debt Service</t>
  </si>
  <si>
    <t>Road Capital Projects</t>
  </si>
  <si>
    <t>HOT Tax SUB Revenue 22 Construction</t>
  </si>
  <si>
    <t>PIB CO Series 2024 Construction</t>
  </si>
  <si>
    <t>Federal Grants</t>
  </si>
  <si>
    <t>State Grants</t>
  </si>
  <si>
    <t>Local Grants</t>
  </si>
  <si>
    <t>Other Grant Funds</t>
  </si>
  <si>
    <t>ARPA</t>
  </si>
  <si>
    <t>Grant Program Income</t>
  </si>
  <si>
    <t>Grant Match</t>
  </si>
  <si>
    <t>Regional Flood Control Projects</t>
  </si>
  <si>
    <t>Commercial Paper 2017 Series H, Capital Projects</t>
  </si>
  <si>
    <t>Commercial Paper 2017 Series H2, Capital Projects</t>
  </si>
  <si>
    <t>Forfeited Assets Appropriations</t>
  </si>
  <si>
    <t>Funds / Departments</t>
  </si>
  <si>
    <t>Constable Pct. 2</t>
  </si>
  <si>
    <t>Constable Pct. 3</t>
  </si>
  <si>
    <t>Constable Pct. 4</t>
  </si>
  <si>
    <t>Constable Pct. 1</t>
  </si>
  <si>
    <t>Constable Pct. 5</t>
  </si>
  <si>
    <t>Sheriff's Department</t>
  </si>
  <si>
    <t>Constable Pct. 6</t>
  </si>
  <si>
    <t>Constable Pct. 7</t>
  </si>
  <si>
    <t>Constable Pct. 8</t>
  </si>
  <si>
    <t>County Attorney</t>
  </si>
  <si>
    <t>Sheriff</t>
  </si>
  <si>
    <t>FY2026 Adopted</t>
  </si>
  <si>
    <t>Fiscal Year 2026 Adopted Budget - General Fund</t>
  </si>
  <si>
    <t>FY26
New Budget</t>
  </si>
  <si>
    <t>FY26
Total Adopted</t>
  </si>
  <si>
    <t>Fiscal Year 2026</t>
  </si>
  <si>
    <t>Harris County Debt Service Funds</t>
  </si>
  <si>
    <t>FY25 Adopted</t>
  </si>
  <si>
    <t>Road Refunding Series 2025A DS</t>
  </si>
  <si>
    <t>Road Refunding Series 2025A COI</t>
  </si>
  <si>
    <t>HC/FC Agreement Refunding Series 2025A</t>
  </si>
  <si>
    <t>Commercial Paper Series C DS</t>
  </si>
  <si>
    <t>HC PIB REF SER 2023A DS</t>
  </si>
  <si>
    <t>HC PIB TAX&amp;REV CO SER 2024 DS</t>
  </si>
  <si>
    <t>HC PIB REF SER 2024A DS</t>
  </si>
  <si>
    <t>PIB Refunding Series 2025A DS</t>
  </si>
  <si>
    <t>HC PIB TAX&amp;REV CO SER 2024 COI</t>
  </si>
  <si>
    <t>HC PIB REF SER 2024A COI</t>
  </si>
  <si>
    <t xml:space="preserve">PIB Refunding Series 2025A COI </t>
  </si>
  <si>
    <t>HC HOT TAX  SUBORD REV 22 DS</t>
  </si>
  <si>
    <t>HC HOT TAX  SUBORD REV 22 COI</t>
  </si>
  <si>
    <t>HOT Revenue Taxable Series 2024 DS</t>
  </si>
  <si>
    <t xml:space="preserve">HOT Revenue Taxable Series 2024 COI </t>
  </si>
  <si>
    <t>Harris County Special Revenue Funds</t>
  </si>
  <si>
    <t>Forfeited Assets - Commissioners Court</t>
  </si>
  <si>
    <t>DSRIP (Delivery Sys Reform Incent Pmt) Prog.-PHS</t>
  </si>
  <si>
    <t>Concession Fee Commissioner Precinct 1</t>
  </si>
  <si>
    <t>Concession Fee Commissioner Precinct 2</t>
  </si>
  <si>
    <t>Concession Fee Commissioner Precinct 3</t>
  </si>
  <si>
    <t>Concession Fee Commissioner Precinct 4</t>
  </si>
  <si>
    <t>Family Protection</t>
  </si>
  <si>
    <t>Appellate Judicial System</t>
  </si>
  <si>
    <t>Library Donation</t>
  </si>
  <si>
    <t>Justice Court Technology</t>
  </si>
  <si>
    <t>Child Abuse Prevention</t>
  </si>
  <si>
    <t>Local Youch Diversion Administration Fee</t>
  </si>
  <si>
    <t>Specialty Court Program</t>
  </si>
  <si>
    <t>Gulf of Mexico Energy Security Act/GOMESA</t>
  </si>
  <si>
    <t>SEP Environmental Enforcement Con 1</t>
  </si>
  <si>
    <t xml:space="preserve">LEOSE Law Enforcement Fire Marshal </t>
  </si>
  <si>
    <t>LEOSE Law Enforcement District Attorney</t>
  </si>
  <si>
    <t>LEOSE Law Enforcement County Attorney’s Office</t>
  </si>
  <si>
    <t>LEOSE Law Enforcement Sheriff's Office</t>
  </si>
  <si>
    <t>LEOSE Law Enforcement Constable Precinct 1</t>
  </si>
  <si>
    <t>LEOSE Law Enforcement Constable Precinct 2</t>
  </si>
  <si>
    <t>LEOSE Law Enforcement Constable Precinct 3</t>
  </si>
  <si>
    <t>LEOSE Law Enforcement Constable Precinct 4</t>
  </si>
  <si>
    <t>LEOSE Law Enforcement Constable Precinct 5</t>
  </si>
  <si>
    <t>LEOSE Law Enforcement Constable Precinct 6</t>
  </si>
  <si>
    <t>LEOSE Law Enforcement Constable Precinct 7</t>
  </si>
  <si>
    <t>LEOSE Law Enforcement Constable Precinct 8</t>
  </si>
  <si>
    <t>FPM Property Maintenance</t>
  </si>
  <si>
    <t>Environmental Restitution</t>
  </si>
  <si>
    <t>OPIOID Settlement</t>
  </si>
  <si>
    <t>Child Safety Fee Fund</t>
  </si>
  <si>
    <t>HCTRA Debt Service Funds</t>
  </si>
  <si>
    <t>Toll Road Rev Ref 1st Lien Series 2024A COI</t>
  </si>
  <si>
    <t>2004 A Debt Service Reserve</t>
  </si>
  <si>
    <t>2005 A Debt Service Reserve</t>
  </si>
  <si>
    <t>2006 A Debt Service Reserve</t>
  </si>
  <si>
    <t>2008 B Sr Lien Revenue Debt Service</t>
  </si>
  <si>
    <t>2009 A Sr. Lien Reserve</t>
  </si>
  <si>
    <t>2009 C Sr Lien Reserve</t>
  </si>
  <si>
    <t>2018 A Sr Lien Reserve</t>
  </si>
  <si>
    <t>2021 Sr Lien Reserve</t>
  </si>
  <si>
    <t>2015 B Sr Lien Revenue Debt Service</t>
  </si>
  <si>
    <t>2016 A Sr Lien Revenue Debt Service</t>
  </si>
  <si>
    <t>2018 A Sr Lien Revenue Debt Service</t>
  </si>
  <si>
    <t>2019 A Sr Lien Reserve</t>
  </si>
  <si>
    <t>Harris County Capital Project Funds</t>
  </si>
  <si>
    <t>METRO Street Improvement Projec</t>
  </si>
  <si>
    <t>METRO Designated Projects</t>
  </si>
  <si>
    <t xml:space="preserve"> Road Refunding 2004 B Construction</t>
  </si>
  <si>
    <t>Roads Refunding 2006 B Construction</t>
  </si>
  <si>
    <t>Commercial Paper Series C Roads &amp; Bridge</t>
  </si>
  <si>
    <t xml:space="preserve">Commercial Paper Capital Project Series C-2 </t>
  </si>
  <si>
    <t>Building/Park/Library Capital Projects</t>
  </si>
  <si>
    <t>Commercial Paper Series A -1</t>
  </si>
  <si>
    <t>Commercial Paper Series B</t>
  </si>
  <si>
    <t>PIB Commercial Paper Series D 2002</t>
  </si>
  <si>
    <t>Commercial Paper Series D-2 2018</t>
  </si>
  <si>
    <t>Commercial Paper Series D-3 2018</t>
  </si>
  <si>
    <t>Commercial Paper Series J1 2020</t>
  </si>
  <si>
    <t>FY26 Adopted</t>
  </si>
  <si>
    <t>Harris County Flood Control District - Operations</t>
  </si>
  <si>
    <t>Flood Control General Fund</t>
  </si>
  <si>
    <t>Flood Control Maintenance Fund</t>
  </si>
  <si>
    <t xml:space="preserve"> Flood Control Capital Projects</t>
  </si>
  <si>
    <t>Harris County Flood Control Debt Service Funds</t>
  </si>
  <si>
    <t>Contract Tax Ref Series 2025A COI</t>
  </si>
  <si>
    <t>IMPR Refunding 2023A COI</t>
  </si>
  <si>
    <t>IMPR Refunding Series 2025 COI</t>
  </si>
  <si>
    <t>IMPR Refunding Series 2014 DS</t>
  </si>
  <si>
    <t>IMPR Refunding Series 2015A DS</t>
  </si>
  <si>
    <t>IMPR Refunding Series 2020A DS</t>
  </si>
  <si>
    <t>IMPR Refunding Series 2021A DS</t>
  </si>
  <si>
    <t>IMPR Refunding Series 2022A DS</t>
  </si>
  <si>
    <t>IMPR Refunding Series 2023A DS</t>
  </si>
  <si>
    <t>IMPR Refunding Series 2025 DS</t>
  </si>
  <si>
    <t>Commercial Paper Series H DS</t>
  </si>
  <si>
    <t>Commercial Paper Series H2 DS</t>
  </si>
  <si>
    <t>Contract Tax Ref Series 2014A DS</t>
  </si>
  <si>
    <t>Contract Tax Ref Series 2014B DS</t>
  </si>
  <si>
    <t>Contract Tax Ref Series 2015B DS</t>
  </si>
  <si>
    <t>Contract Tax Ref Series 2017A DS</t>
  </si>
  <si>
    <t>Contract Tax Ref Series 2019A DS</t>
  </si>
  <si>
    <t>Contract Tax Ref Series 2025A DS</t>
  </si>
  <si>
    <t xml:space="preserve"> 203,587,047 </t>
  </si>
  <si>
    <t>Harris County Forfeited Assets Funds</t>
  </si>
  <si>
    <t xml:space="preserve">DA Forfeited Assets Justice Department </t>
  </si>
  <si>
    <t>Constable Forfeited Assets Justice</t>
  </si>
  <si>
    <t>Sheriff Forfeited Assets Justice</t>
  </si>
  <si>
    <t>Constable PCT 2 Forfeited Assets Justice</t>
  </si>
  <si>
    <t xml:space="preserve">Constable PCT 3 Federal Forfeited Assets </t>
  </si>
  <si>
    <t>Constable PCT 4 Federal Forfeited Assets-USJ</t>
  </si>
  <si>
    <t>Constable PCT 5 Federal Forfeited Assets Justice</t>
  </si>
  <si>
    <t>Constable PCT 8 Federal Forfeited Assets Justice</t>
  </si>
  <si>
    <t>Constable PCT 6 Federal Forfeited Assets Justice</t>
  </si>
  <si>
    <t>Constable Forfeited Assets Treasury</t>
  </si>
  <si>
    <t>Sheriff Forfeited Assets Treasury</t>
  </si>
  <si>
    <t>DA Forfeited Assets Treasury Department</t>
  </si>
  <si>
    <t>County Attorney Forfeited Assets US Treasury Special Prosecutor</t>
  </si>
  <si>
    <t>Constable PCT 2 Federal Forfeited Assets Treasury</t>
  </si>
  <si>
    <t>Constable PCT 4 Federal Forfeited Assets-UST</t>
  </si>
  <si>
    <t>Constable PCT 5 Federal Forfeited Assets Treasury</t>
  </si>
  <si>
    <t>Chapter 18 State Forfeited Sheriff</t>
  </si>
  <si>
    <t>Chapter 18 State Forfeited Constables</t>
  </si>
  <si>
    <t>Constable PCT 2 Ch18 State Forfeited</t>
  </si>
  <si>
    <t xml:space="preserve">DA Special Investigation Fund </t>
  </si>
  <si>
    <t>Chapter 18 State Forfeited Fire Marshal</t>
  </si>
  <si>
    <t>Constable 1 CH 18 State Forfeited</t>
  </si>
  <si>
    <t>Constable 3 CH 18 State Forfeited</t>
  </si>
  <si>
    <t>Constable 5 CH 18 State Forfeited</t>
  </si>
  <si>
    <t>Constable 6 CH 18 State Forfeited</t>
  </si>
  <si>
    <t>Constable PCT 2 State Forfeited Assets</t>
  </si>
  <si>
    <t>Constable PCT 3 State Forfeited Assets</t>
  </si>
  <si>
    <t>Constable PCT 4 State Forfeited Assets</t>
  </si>
  <si>
    <t>Constable PCT 5 State Forfeited Assets</t>
  </si>
  <si>
    <t>Sheriff Forfeited Assets State</t>
  </si>
  <si>
    <t>DA Forfeited Assets State</t>
  </si>
  <si>
    <t>Constable Forfeited Assets State</t>
  </si>
  <si>
    <t xml:space="preserve">Constable PCT 6 State Forfeited Assets </t>
  </si>
  <si>
    <t>Constable PCT 7 State Forfeited Assets</t>
  </si>
  <si>
    <t xml:space="preserve">Constable PCT 8 State Forfeited Assets </t>
  </si>
  <si>
    <t>County Attorney Forfeited Assets State Special Unit</t>
  </si>
  <si>
    <t>Constable PCT 1 CH59 Human Trafficking</t>
  </si>
  <si>
    <t>District Attorney CH59 Human Trafficking</t>
  </si>
  <si>
    <t>Constable PCT 8 CH59 Human Trafficking</t>
  </si>
  <si>
    <t>HCSO State Forfeited Assets CH 47</t>
  </si>
  <si>
    <t>Forfeited Assets Fire Marshal</t>
  </si>
  <si>
    <t>Harris County Grant Funds</t>
  </si>
  <si>
    <t>Care For Elders</t>
  </si>
  <si>
    <t>Utility Bill Assistance Program</t>
  </si>
  <si>
    <t>Election Services Fund</t>
  </si>
  <si>
    <t>CSD Non-Grant Restricted Fund</t>
  </si>
  <si>
    <t>CSD Transit Restricted Fund</t>
  </si>
  <si>
    <t>Harris County Flood Control District Grants</t>
  </si>
  <si>
    <t>Harris County Enterprise Proprietary Funds</t>
  </si>
  <si>
    <t>TRA Revenue Pool Construction</t>
  </si>
  <si>
    <t>TRA Tunnel Ferry Revenue PL Construction</t>
  </si>
  <si>
    <t>Harris County Internal Service Proprietary Funds</t>
  </si>
  <si>
    <t>HCTRA Operations</t>
  </si>
  <si>
    <t>TRA Series 2002 Tax/Revenue Construction</t>
  </si>
  <si>
    <t>HCTRA 2008 B Construction</t>
  </si>
  <si>
    <t>HCTRA 2009 A Construction</t>
  </si>
  <si>
    <t xml:space="preserve">HCTRA Series 2009 C Construction </t>
  </si>
  <si>
    <t>HCTRA Commercial Paper Series E-1</t>
  </si>
  <si>
    <t>HCTRA Commercial Paper Series E-2</t>
  </si>
  <si>
    <t>HCTRA Series 2018A Construction</t>
  </si>
  <si>
    <t>HCTRA Revenue Refunding 1st Lien Series 2021 Construction</t>
  </si>
  <si>
    <t>HCTRA Revenue Refunding 1st Lien Series 2024A Construction</t>
  </si>
  <si>
    <t>HCTRA Commercial Paper Series 2022 K</t>
  </si>
  <si>
    <t>HCTRA Commercial Paper Series 2023 K2</t>
  </si>
  <si>
    <t>Other Funds Not Requiring Commissioners Court Approval</t>
  </si>
  <si>
    <t>County Attorney Admin Toll Road Fund</t>
  </si>
  <si>
    <t>Tax Office Chapter 19 Fund</t>
  </si>
  <si>
    <t>Commissary Memo Only</t>
  </si>
  <si>
    <t xml:space="preserve">Commissary Payroll </t>
  </si>
  <si>
    <t>Harris County - Other Funds</t>
  </si>
  <si>
    <t>Other General Fund Group Funds</t>
  </si>
  <si>
    <t>Public Improvement Contingency Fund</t>
  </si>
  <si>
    <t xml:space="preserve">COVID Response and Recovery Fund </t>
  </si>
  <si>
    <t>Facility Fund</t>
  </si>
  <si>
    <t>Integrated Justice Info System Fund</t>
  </si>
  <si>
    <t>Flex Fund</t>
  </si>
  <si>
    <t>Energy Efficiency Fund</t>
  </si>
  <si>
    <t>Mobility Fund</t>
  </si>
  <si>
    <t>Infrastructure Fund</t>
  </si>
  <si>
    <t xml:space="preserve"> Total  </t>
  </si>
  <si>
    <t>Fiscal Year 2026 Adopted Budget - Other General Fund Group Funds</t>
  </si>
  <si>
    <t>HRT</t>
  </si>
  <si>
    <t>FY2025 Actuals</t>
  </si>
  <si>
    <t>FY25 Actuals</t>
  </si>
  <si>
    <t>General Administrative</t>
  </si>
  <si>
    <t>83,789,421*</t>
  </si>
  <si>
    <t>*Commissioners Court approved on 10/8/24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</si>
</sst>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2"/>
      <color theme="0"/>
      <name val="Calibri"/>
      <family val="2"/>
    </font>
    <font>
      <b/>
      <sz val="14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F6061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1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/>
    <xf numFmtId="0" fontId="14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26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9" fontId="7" fillId="0" borderId="0" xfId="2" applyFont="1"/>
    <xf numFmtId="165" fontId="11" fillId="0" borderId="0" xfId="3" applyNumberFormat="1" applyFont="1" applyFill="1" applyBorder="1"/>
    <xf numFmtId="165" fontId="11" fillId="0" borderId="0" xfId="3" applyNumberFormat="1" applyFont="1" applyFill="1"/>
    <xf numFmtId="41" fontId="7" fillId="0" borderId="0" xfId="0" applyNumberFormat="1" applyFont="1"/>
    <xf numFmtId="0" fontId="13" fillId="0" borderId="0" xfId="0" applyFont="1"/>
    <xf numFmtId="0" fontId="5" fillId="0" borderId="0" xfId="4"/>
    <xf numFmtId="164" fontId="14" fillId="0" borderId="0" xfId="6" applyNumberFormat="1" applyFont="1" applyFill="1"/>
    <xf numFmtId="164" fontId="0" fillId="0" borderId="0" xfId="6" applyNumberFormat="1" applyFont="1"/>
    <xf numFmtId="0" fontId="14" fillId="0" borderId="0" xfId="7"/>
    <xf numFmtId="49" fontId="15" fillId="0" borderId="0" xfId="7" applyNumberFormat="1" applyFont="1"/>
    <xf numFmtId="0" fontId="15" fillId="0" borderId="0" xfId="7" applyFont="1"/>
    <xf numFmtId="49" fontId="14" fillId="0" borderId="0" xfId="7" applyNumberFormat="1"/>
    <xf numFmtId="49" fontId="16" fillId="0" borderId="0" xfId="7" applyNumberFormat="1" applyFont="1" applyAlignment="1">
      <alignment horizontal="left"/>
    </xf>
    <xf numFmtId="0" fontId="16" fillId="0" borderId="0" xfId="7" applyFont="1"/>
    <xf numFmtId="0" fontId="16" fillId="0" borderId="0" xfId="7" applyFont="1" applyAlignment="1">
      <alignment horizontal="center"/>
    </xf>
    <xf numFmtId="3" fontId="8" fillId="0" borderId="0" xfId="0" applyNumberFormat="1" applyFont="1"/>
    <xf numFmtId="164" fontId="8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center"/>
    </xf>
    <xf numFmtId="3" fontId="0" fillId="0" borderId="0" xfId="0" applyNumberFormat="1"/>
    <xf numFmtId="0" fontId="18" fillId="0" borderId="0" xfId="0" applyFont="1"/>
    <xf numFmtId="164" fontId="14" fillId="0" borderId="0" xfId="1" applyNumberFormat="1" applyFont="1" applyFill="1"/>
    <xf numFmtId="164" fontId="18" fillId="0" borderId="1" xfId="6" applyNumberFormat="1" applyFont="1" applyBorder="1" applyAlignment="1">
      <alignment vertical="center"/>
    </xf>
    <xf numFmtId="164" fontId="18" fillId="0" borderId="3" xfId="6" applyNumberFormat="1" applyFont="1" applyBorder="1"/>
    <xf numFmtId="0" fontId="19" fillId="0" borderId="0" xfId="7" applyFont="1" applyAlignment="1">
      <alignment horizontal="centerContinuous"/>
    </xf>
    <xf numFmtId="164" fontId="18" fillId="0" borderId="3" xfId="6" applyNumberFormat="1" applyFont="1" applyBorder="1" applyAlignment="1">
      <alignment vertical="center"/>
    </xf>
    <xf numFmtId="164" fontId="19" fillId="0" borderId="0" xfId="1" applyNumberFormat="1" applyFont="1" applyFill="1" applyAlignment="1">
      <alignment horizontal="centerContinuous"/>
    </xf>
    <xf numFmtId="0" fontId="20" fillId="0" borderId="0" xfId="0" applyFont="1" applyAlignment="1">
      <alignment horizontal="centerContinuous"/>
    </xf>
    <xf numFmtId="0" fontId="22" fillId="0" borderId="0" xfId="0" applyFont="1"/>
    <xf numFmtId="0" fontId="21" fillId="0" borderId="0" xfId="0" applyFont="1" applyAlignment="1">
      <alignment horizontal="centerContinuous"/>
    </xf>
    <xf numFmtId="49" fontId="23" fillId="0" borderId="0" xfId="7" applyNumberFormat="1" applyFont="1" applyAlignment="1">
      <alignment horizontal="centerContinuous"/>
    </xf>
    <xf numFmtId="164" fontId="23" fillId="0" borderId="0" xfId="6" applyNumberFormat="1" applyFont="1" applyFill="1"/>
    <xf numFmtId="49" fontId="23" fillId="0" borderId="0" xfId="7" applyNumberFormat="1" applyFont="1"/>
    <xf numFmtId="0" fontId="24" fillId="0" borderId="0" xfId="7" applyFont="1" applyAlignment="1">
      <alignment horizontal="centerContinuous"/>
    </xf>
    <xf numFmtId="164" fontId="24" fillId="0" borderId="0" xfId="1" applyNumberFormat="1" applyFont="1" applyFill="1" applyAlignment="1">
      <alignment horizontal="centerContinuous"/>
    </xf>
    <xf numFmtId="49" fontId="25" fillId="0" borderId="0" xfId="7" applyNumberFormat="1" applyFont="1" applyAlignment="1">
      <alignment horizontal="centerContinuous"/>
    </xf>
    <xf numFmtId="164" fontId="25" fillId="0" borderId="0" xfId="6" applyNumberFormat="1" applyFont="1" applyFill="1"/>
    <xf numFmtId="49" fontId="25" fillId="0" borderId="0" xfId="7" applyNumberFormat="1" applyFont="1"/>
    <xf numFmtId="0" fontId="19" fillId="0" borderId="0" xfId="7" applyFont="1"/>
    <xf numFmtId="0" fontId="23" fillId="0" borderId="0" xfId="7" applyFont="1"/>
    <xf numFmtId="0" fontId="25" fillId="0" borderId="0" xfId="7" applyFont="1"/>
    <xf numFmtId="0" fontId="24" fillId="0" borderId="0" xfId="7" applyFont="1"/>
    <xf numFmtId="164" fontId="7" fillId="0" borderId="0" xfId="0" applyNumberFormat="1" applyFont="1"/>
    <xf numFmtId="0" fontId="26" fillId="0" borderId="0" xfId="0" applyFont="1"/>
    <xf numFmtId="41" fontId="15" fillId="0" borderId="0" xfId="7" applyNumberFormat="1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indent="1"/>
    </xf>
    <xf numFmtId="0" fontId="28" fillId="0" borderId="1" xfId="0" applyFont="1" applyBorder="1" applyAlignment="1">
      <alignment horizontal="left" vertical="center" indent="1"/>
    </xf>
    <xf numFmtId="0" fontId="28" fillId="0" borderId="3" xfId="0" applyFont="1" applyBorder="1" applyAlignment="1">
      <alignment horizontal="left" vertical="center" indent="1"/>
    </xf>
    <xf numFmtId="164" fontId="18" fillId="0" borderId="3" xfId="6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indent="1"/>
    </xf>
    <xf numFmtId="0" fontId="4" fillId="0" borderId="5" xfId="0" quotePrefix="1" applyFont="1" applyBorder="1" applyAlignment="1">
      <alignment horizontal="center"/>
    </xf>
    <xf numFmtId="0" fontId="4" fillId="0" borderId="5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1" applyNumberFormat="1" applyFont="1" applyBorder="1"/>
    <xf numFmtId="0" fontId="4" fillId="0" borderId="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4" fillId="0" borderId="3" xfId="1" applyNumberFormat="1" applyFont="1" applyBorder="1" applyAlignment="1">
      <alignment horizontal="right" vertical="center"/>
    </xf>
    <xf numFmtId="0" fontId="4" fillId="0" borderId="1" xfId="4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164" fontId="18" fillId="0" borderId="0" xfId="1" applyNumberFormat="1" applyFont="1" applyAlignment="1">
      <alignment horizontal="right" vertical="center" wrapText="1"/>
    </xf>
    <xf numFmtId="164" fontId="18" fillId="0" borderId="0" xfId="1" applyNumberFormat="1" applyFont="1" applyBorder="1" applyAlignment="1">
      <alignment horizontal="right" vertical="center" wrapText="1"/>
    </xf>
    <xf numFmtId="164" fontId="18" fillId="0" borderId="0" xfId="1" applyNumberFormat="1" applyFont="1" applyFill="1" applyAlignment="1">
      <alignment horizontal="right" vertical="center" wrapText="1"/>
    </xf>
    <xf numFmtId="0" fontId="29" fillId="2" borderId="0" xfId="0" applyFont="1" applyFill="1" applyAlignment="1">
      <alignment horizontal="left" vertical="center" wrapText="1"/>
    </xf>
    <xf numFmtId="164" fontId="29" fillId="2" borderId="0" xfId="1" applyNumberFormat="1" applyFont="1" applyFill="1" applyBorder="1" applyAlignment="1">
      <alignment horizontal="left" vertical="center" wrapText="1"/>
    </xf>
    <xf numFmtId="0" fontId="30" fillId="2" borderId="7" xfId="0" applyFont="1" applyFill="1" applyBorder="1" applyAlignment="1">
      <alignment horizontal="left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" fillId="0" borderId="3" xfId="4" applyFont="1" applyBorder="1" applyAlignment="1">
      <alignment horizontal="left" vertical="center"/>
    </xf>
    <xf numFmtId="0" fontId="3" fillId="0" borderId="1" xfId="4" applyFont="1" applyBorder="1" applyAlignment="1">
      <alignment horizontal="left" vertical="center"/>
    </xf>
    <xf numFmtId="0" fontId="30" fillId="2" borderId="7" xfId="0" applyFont="1" applyFill="1" applyBorder="1" applyAlignment="1">
      <alignment horizontal="right" vertical="center" wrapText="1"/>
    </xf>
    <xf numFmtId="164" fontId="12" fillId="2" borderId="7" xfId="1" applyNumberFormat="1" applyFont="1" applyFill="1" applyBorder="1" applyAlignment="1">
      <alignment horizontal="right" vertical="center" wrapText="1"/>
    </xf>
    <xf numFmtId="164" fontId="7" fillId="0" borderId="0" xfId="1" applyNumberFormat="1" applyFont="1"/>
    <xf numFmtId="164" fontId="12" fillId="2" borderId="7" xfId="1" applyNumberFormat="1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9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18" fillId="0" borderId="0" xfId="1" applyNumberFormat="1" applyFont="1" applyFill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18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9" fillId="2" borderId="0" xfId="0" applyNumberFormat="1" applyFont="1" applyFill="1" applyAlignment="1">
      <alignment horizontal="right" vertical="center" wrapText="1"/>
    </xf>
    <xf numFmtId="164" fontId="3" fillId="0" borderId="0" xfId="1" applyNumberFormat="1" applyFont="1" applyFill="1" applyAlignment="1">
      <alignment horizontal="right" vertical="center"/>
    </xf>
    <xf numFmtId="164" fontId="29" fillId="2" borderId="0" xfId="0" applyNumberFormat="1" applyFont="1" applyFill="1" applyAlignment="1">
      <alignment horizontal="center" vertical="center" wrapText="1"/>
    </xf>
    <xf numFmtId="164" fontId="29" fillId="2" borderId="0" xfId="0" applyNumberFormat="1" applyFont="1" applyFill="1" applyAlignment="1">
      <alignment horizontal="center" vertical="top"/>
    </xf>
    <xf numFmtId="49" fontId="14" fillId="0" borderId="0" xfId="7" applyNumberFormat="1" applyAlignment="1">
      <alignment horizontal="center"/>
    </xf>
    <xf numFmtId="0" fontId="14" fillId="0" borderId="0" xfId="7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29" fillId="2" borderId="0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Fill="1" applyAlignment="1">
      <alignment vertical="center"/>
    </xf>
    <xf numFmtId="3" fontId="3" fillId="0" borderId="0" xfId="0" applyNumberFormat="1" applyFont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6" applyNumberFormat="1" applyFont="1" applyBorder="1" applyAlignment="1">
      <alignment vertical="center"/>
    </xf>
    <xf numFmtId="0" fontId="4" fillId="0" borderId="1" xfId="4" applyFont="1" applyBorder="1" applyAlignment="1">
      <alignment horizontal="left" vertical="center" wrapText="1"/>
    </xf>
    <xf numFmtId="0" fontId="2" fillId="0" borderId="1" xfId="0" applyFont="1" applyBorder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164" fontId="29" fillId="2" borderId="0" xfId="0" applyNumberFormat="1" applyFont="1" applyFill="1" applyBorder="1" applyAlignment="1">
      <alignment horizontal="right" vertical="center" wrapText="1"/>
    </xf>
    <xf numFmtId="164" fontId="29" fillId="2" borderId="0" xfId="0" applyNumberFormat="1" applyFont="1" applyFill="1" applyAlignment="1">
      <alignment horizontal="left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left" vertical="center" wrapText="1"/>
    </xf>
    <xf numFmtId="0" fontId="1" fillId="0" borderId="1" xfId="0" applyFont="1" applyBorder="1"/>
    <xf numFmtId="164" fontId="0" fillId="0" borderId="4" xfId="6" applyNumberFormat="1" applyFont="1" applyBorder="1" applyAlignment="1">
      <alignment horizontal="left"/>
    </xf>
    <xf numFmtId="0" fontId="1" fillId="0" borderId="1" xfId="4" applyFont="1" applyBorder="1" applyAlignment="1">
      <alignment horizontal="left" vertical="center"/>
    </xf>
  </cellXfs>
  <cellStyles count="11">
    <cellStyle name="Comma" xfId="1" builtinId="3"/>
    <cellStyle name="Comma 2" xfId="6" xr:uid="{32A6ECB5-3370-4196-B57C-B30CC773E890}"/>
    <cellStyle name="Comma 2 2" xfId="10" xr:uid="{3529238B-109E-444E-998C-22B1125E1DBA}"/>
    <cellStyle name="Currency" xfId="3" builtinId="4"/>
    <cellStyle name="Currency 2" xfId="5" xr:uid="{C21D0E28-D705-45DC-B630-9C7DB40BA8F4}"/>
    <cellStyle name="Currency 2 2" xfId="9" xr:uid="{FB040414-A7EB-4C28-A783-6B3599513522}"/>
    <cellStyle name="Normal" xfId="0" builtinId="0"/>
    <cellStyle name="Normal 2" xfId="4" xr:uid="{2D99A57D-C424-4429-B49C-7392906B2FD7}"/>
    <cellStyle name="Normal 2 2" xfId="7" xr:uid="{DC143E20-37EC-471B-B6CB-FCB8908BAB0B}"/>
    <cellStyle name="Normal 3" xfId="8" xr:uid="{823776B0-C8BA-4166-91EF-E582FEB4277F}"/>
    <cellStyle name="Percent" xfId="2" builtinId="5"/>
  </cellStyles>
  <dxfs count="1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1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numFmt numFmtId="164" formatCode="_(* #,##0_);_(* \(#,##0\);_(* &quot;-&quot;??_);_(@_)"/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2F6061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/>
        <right/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TableStyle="TableStyleMedium2" defaultPivotStyle="PivotStyleLight16">
    <tableStyle name="TableStyleMedium1 2" pivot="0" count="7" xr9:uid="{6066A79F-DC5F-47DF-946E-DF11972DE9D3}">
      <tableStyleElement type="wholeTable" dxfId="198"/>
      <tableStyleElement type="headerRow" dxfId="197"/>
      <tableStyleElement type="totalRow" dxfId="196"/>
      <tableStyleElement type="firstColumn" dxfId="195"/>
      <tableStyleElement type="lastColumn" dxfId="194"/>
      <tableStyleElement type="firstRowStripe" dxfId="193"/>
      <tableStyleElement type="firstColumnStripe" dxfId="192"/>
    </tableStyle>
  </tableStyles>
  <colors>
    <mruColors>
      <color rgb="FF1248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</xdr:row>
      <xdr:rowOff>0</xdr:rowOff>
    </xdr:from>
    <xdr:ext cx="1752601" cy="3333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BDC51D-2CAD-4E24-BEAD-07B7B6488A16}"/>
            </a:ext>
          </a:extLst>
        </xdr:cNvPr>
        <xdr:cNvSpPr txBox="1"/>
      </xdr:nvSpPr>
      <xdr:spPr>
        <a:xfrm>
          <a:off x="6943725" y="419100"/>
          <a:ext cx="1752601" cy="3333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  <a:scene3d>
            <a:camera prst="isometricRightUp"/>
            <a:lightRig rig="threePt" dir="t"/>
          </a:scene3d>
        </a:bodyPr>
        <a:lstStyle/>
        <a:p>
          <a:endParaRPr lang="en-US" sz="1800" baseline="0">
            <a:ln>
              <a:solidFill>
                <a:schemeClr val="accent1">
                  <a:alpha val="78000"/>
                </a:schemeClr>
              </a:solidFill>
            </a:ln>
            <a:latin typeface="Arial" pitchFamily="34" charset="0"/>
          </a:endParaRPr>
        </a:p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13EC6E7-CA2D-4E94-9E39-D6C1531C54D5}" name="debt_service_and_cap_funds" displayName="debt_service_and_cap_funds" ref="B6:F58" totalsRowCount="1" headerRowDxfId="191" dataDxfId="190" totalsRowDxfId="188" tableBorderDxfId="189">
  <autoFilter ref="B6:F57" xr:uid="{B13EC6E7-CA2D-4E94-9E39-D6C1531C54D5}">
    <filterColumn colId="0" hiddenButton="1"/>
    <filterColumn colId="1" hiddenButton="1"/>
    <filterColumn colId="2" hiddenButton="1"/>
    <filterColumn colId="3" hiddenButton="1"/>
    <filterColumn colId="4" hiddenButton="1"/>
  </autoFilter>
  <sortState xmlns:xlrd2="http://schemas.microsoft.com/office/spreadsheetml/2017/richdata2" ref="B7:G57">
    <sortCondition ref="B1:B52"/>
  </sortState>
  <tableColumns count="5">
    <tableColumn id="1" xr3:uid="{6BC20D87-3D41-4999-82B4-D245E5E25ACD}" name="Fund" totalsRowLabel="Total" dataDxfId="129" totalsRowDxfId="99"/>
    <tableColumn id="2" xr3:uid="{862F560A-9A96-48F6-874F-9007CF7CBBB3}" name="Harris County Debt Service Funds" dataDxfId="128" totalsRowDxfId="98"/>
    <tableColumn id="5" xr3:uid="{ECA76D57-2526-41EB-BA2A-E27B6B2B0A0E}" name="FY25 Adopted" totalsRowFunction="sum" dataDxfId="100" totalsRowDxfId="97" dataCellStyle="Comma"/>
    <tableColumn id="6" xr3:uid="{C5556FDA-F9A1-4C5C-990F-4104314D74A4}" name="FY25 Actuals" totalsRowFunction="sum" dataDxfId="102" totalsRowDxfId="96" dataCellStyle="Comma"/>
    <tableColumn id="3" xr3:uid="{45B6F4B5-E5CD-40E5-8010-F5EB79DC3CE3}" name="FY26 Adopted" totalsRowFunction="sum" dataDxfId="101" totalsRowDxfId="95" dataCellStyle="Comma"/>
  </tableColumns>
  <tableStyleInfo name="TableStyleMedium1 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4585CAD-3B7A-45C4-A0A1-BAABC44603AD}" name="Table20" displayName="Table20" ref="B225:F234" totalsRowCount="1" headerRowDxfId="156" dataDxfId="155" totalsRowDxfId="154">
  <autoFilter ref="B225:F233" xr:uid="{D4585CAD-3B7A-45C4-A0A1-BAABC44603A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10E035B-FB97-4CC8-9651-86E69ED461A5}" name="Fund" totalsRowLabel="Total" dataDxfId="125" totalsRowDxfId="51"/>
    <tableColumn id="2" xr3:uid="{4B9B9614-87C9-44F8-8469-CE2D1BDCC946}" name="Harris County Enterprise Proprietary Funds" dataDxfId="124" totalsRowDxfId="50"/>
    <tableColumn id="4" xr3:uid="{DD05AFE8-8747-4A91-ADBF-F394D19C9824}" name="FY25 Adopted" totalsRowFunction="sum" dataDxfId="52" totalsRowDxfId="49" dataCellStyle="Comma"/>
    <tableColumn id="5" xr3:uid="{D28ECFFD-BE56-4FFA-998C-5F0A489A4D00}" name="FY25 Actuals" totalsRowFunction="sum" dataDxfId="108" totalsRowDxfId="48" dataCellStyle="Comma"/>
    <tableColumn id="6" xr3:uid="{3D111228-BBEB-4868-9B17-87077827852A}" name="FY26 Adopted" totalsRowFunction="sum" dataDxfId="107" totalsRowDxfId="47" dataCellStyle="Comma"/>
  </tableColumns>
  <tableStyleInfo name="TableStyleMedium1 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23B4D5D-3EE6-4156-A892-A325E0DC5FC7}" name="Table21" displayName="Table21" ref="B248:F260" totalsRowCount="1" headerRowDxfId="153" dataDxfId="152" totalsRowDxfId="151">
  <autoFilter ref="B248:F259" xr:uid="{F23B4D5D-3EE6-4156-A892-A325E0DC5FC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25D8F40-95FC-418E-BBFF-9817E2880990}" name="Fund" totalsRowLabel="Total" dataDxfId="150" totalsRowDxfId="4"/>
    <tableColumn id="2" xr3:uid="{8E7EBC50-D26C-4269-839E-6E60FC266CDC}" name="HCTRA Operations" dataDxfId="149" totalsRowDxfId="3"/>
    <tableColumn id="4" xr3:uid="{425397B0-A762-4C50-813D-196381A73FBD}" name="FY25 Adopted" totalsRowFunction="sum" dataDxfId="40" totalsRowDxfId="2" dataCellStyle="Comma"/>
    <tableColumn id="5" xr3:uid="{1FAF1803-19F2-4D49-BF88-899A4292A3E8}" name="FY25 Actuals" totalsRowFunction="sum" dataDxfId="112" totalsRowDxfId="1" dataCellStyle="Comma"/>
    <tableColumn id="6" xr3:uid="{66C27324-6F42-45FB-8C20-1AEE136384C2}" name="FY26 Adopted" totalsRowFunction="sum" dataDxfId="111" totalsRowDxfId="0" dataCellStyle="Comma"/>
  </tableColumns>
  <tableStyleInfo name="TableStyleMedium1 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24CE8B3-D1A6-4438-9A63-A20020ED3193}" name="Table28" displayName="Table28" ref="B288:F294" totalsRowCount="1" headerRowDxfId="148" dataDxfId="147" totalsRowDxfId="146" headerRowCellStyle="Comma" dataCellStyle="Comma" totalsRowCellStyle="Comma">
  <autoFilter ref="B288:F293" xr:uid="{524CE8B3-D1A6-4438-9A63-A20020ED319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2344E9F-95E8-437D-AA2B-009E8111F0F4}" name="Fund" totalsRowLabel="Total" dataDxfId="145" totalsRowDxfId="27"/>
    <tableColumn id="2" xr3:uid="{8F340406-456B-4D76-9741-D8A7F0AAC496}" name="Other Funds Not Requiring Commissioners Court Approval" dataDxfId="144" totalsRowDxfId="26"/>
    <tableColumn id="6" xr3:uid="{56852A99-6872-4BDE-9A8B-AB4F71CC28B7}" name="FY25 Adopted" totalsRowFunction="sum" dataDxfId="28" totalsRowDxfId="25" dataCellStyle="Comma"/>
    <tableColumn id="7" xr3:uid="{0C49DCAE-18FC-4BC8-ACB2-10112DCA6240}" name="FY25 Actuals" totalsRowFunction="sum" dataDxfId="116" totalsRowDxfId="24" dataCellStyle="Comma"/>
    <tableColumn id="8" xr3:uid="{90570843-FFA1-4AFE-9EED-D19E123FA414}" name="FY26 Adopted" totalsRowFunction="sum" dataDxfId="115" totalsRowDxfId="23" dataCellStyle="Comma"/>
  </tableColumns>
  <tableStyleInfo name="TableStyleMedium1 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DE55323-B75B-42D5-83B0-61C8B702F8DA}" name="Table23" displayName="Table23" ref="B297:F302" totalsRowCount="1" headerRowDxfId="143" dataDxfId="141" totalsRowDxfId="139" headerRowBorderDxfId="142" tableBorderDxfId="140">
  <autoFilter ref="B297:F301" xr:uid="{EDE55323-B75B-42D5-83B0-61C8B702F8D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D12A9BD-12B1-4811-B6C0-A63B32A9FB43}" name="Fund" totalsRowLabel="Total" dataDxfId="138" totalsRowDxfId="21"/>
    <tableColumn id="2" xr3:uid="{1410D671-088D-457F-A4D2-B46D54F9B598}" name="Harris County - Other Funds" dataDxfId="137" totalsRowDxfId="20"/>
    <tableColumn id="4" xr3:uid="{5D50A99B-2A01-4D15-80C4-A444546EF844}" name="FY25 Adopted" totalsRowFunction="sum" dataDxfId="22" totalsRowDxfId="19" dataCellStyle="Comma"/>
    <tableColumn id="5" xr3:uid="{A4FCB5E5-234B-4EF1-853B-57B769D205C7}" name="FY25 Actuals" totalsRowFunction="sum" dataDxfId="118" totalsRowDxfId="18" dataCellStyle="Comma"/>
    <tableColumn id="6" xr3:uid="{4F8D3B48-8454-4CD1-83E5-6F5F083CB6B1}" name="FY26 Adopted" totalsRowFunction="sum" dataDxfId="117" totalsRowDxfId="17" dataCellStyle="Comma"/>
  </tableColumns>
  <tableStyleInfo name="TableStyleMedium1 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DB9AC8B-7B2D-4B99-A388-A04A7737E4B0}" name="Table27" displayName="Table27" ref="C5:H47" totalsRowCount="1" headerRowDxfId="136" dataDxfId="135" totalsRowDxfId="134" totalsRowCellStyle="Comma">
  <autoFilter ref="C5:H46" xr:uid="{4DB9AC8B-7B2D-4B99-A388-A04A7737E4B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C6:H46">
    <sortCondition ref="C1:C42"/>
  </sortState>
  <tableColumns count="6">
    <tableColumn id="9" xr3:uid="{68BD41AD-989C-411D-AE95-6E5300BFD49A}" name="Fund" totalsRowLabel="Total" dataDxfId="133" totalsRowDxfId="15"/>
    <tableColumn id="8" xr3:uid="{B2D6DF74-5E60-425B-ABAF-862FF149D874}" name="Harris County Forfeited Assets Funds" dataDxfId="132" totalsRowDxfId="14"/>
    <tableColumn id="3" xr3:uid="{32CA55BB-3552-4280-8422-A15DE2C128DB}" name="Department" dataDxfId="131" totalsRowDxfId="13"/>
    <tableColumn id="6" xr3:uid="{8B69FF8F-220A-4B28-9B5C-87407BFD2774}" name="FY25 Adopted" totalsRowFunction="sum" dataDxfId="16" totalsRowDxfId="12" dataCellStyle="Comma"/>
    <tableColumn id="7" xr3:uid="{0BAD9C81-7737-40B9-BD6A-F686070E86B3}" name="FY25 Actuals" totalsRowFunction="sum" dataDxfId="121" totalsRowDxfId="11" dataCellStyle="Comma"/>
    <tableColumn id="4" xr3:uid="{38F5E1B6-D163-479C-8BCB-C12008B2DFFA}" name="FY26 Adopted" totalsRowFunction="sum" dataDxfId="130" totalsRowDxfId="10" dataCellStyle="Comma"/>
  </tableColumns>
  <tableStyleInfo name="TableStyleMedium1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DE2A94F-A6A7-4281-AAC8-F6E690FB593B}" name="Table2226" displayName="Table2226" ref="B61:F82" totalsRowCount="1" headerRowDxfId="187" dataDxfId="186" totalsRowDxfId="184" tableBorderDxfId="185">
  <autoFilter ref="B61:F81" xr:uid="{BDE2A94F-A6A7-4281-AAC8-F6E690FB593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93B6A86-F0DC-4ACD-BE29-30C8A2474A5A}" name="Fund" totalsRowLabel="Total" dataDxfId="127" totalsRowDxfId="93"/>
    <tableColumn id="2" xr3:uid="{8E7F1C8E-3AB4-4D61-84F2-B48ACE32AB95}" name="HCTRA Debt Service Funds" dataDxfId="126" totalsRowDxfId="92"/>
    <tableColumn id="4" xr3:uid="{F4AAED25-E558-4C5F-A894-9921798ACA58}" name="FY25 Adopted" totalsRowFunction="sum" dataDxfId="94" totalsRowDxfId="91" dataCellStyle="Comma"/>
    <tableColumn id="5" xr3:uid="{B0B1C78C-0F00-4AD8-9CBC-05A8CBCDC848}" name="FY25 Actuals" totalsRowFunction="sum" dataDxfId="104" totalsRowDxfId="90" dataCellStyle="Comma"/>
    <tableColumn id="6" xr3:uid="{47ACF5E1-1E7C-4C6E-A8F0-DD734367941F}" name="FY26 Adopted" totalsRowFunction="sum" dataDxfId="103" totalsRowDxfId="89" dataCellStyle="Comma"/>
  </tableColumns>
  <tableStyleInfo name="TableStyleMedium1 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C705033-5FE9-4307-BBE8-AF101E818FF4}" name="Table2430" displayName="Table2430" ref="B85:F102" totalsRowCount="1" headerRowDxfId="183" dataDxfId="182" totalsRowDxfId="180" tableBorderDxfId="181" dataCellStyle="Normal">
  <autoFilter ref="B85:F101" xr:uid="{3C705033-5FE9-4307-BBE8-AF101E818FF4}">
    <filterColumn colId="0" hiddenButton="1"/>
    <filterColumn colId="1" hiddenButton="1"/>
    <filterColumn colId="2" hiddenButton="1"/>
    <filterColumn colId="3" hiddenButton="1"/>
    <filterColumn colId="4" hiddenButton="1"/>
  </autoFilter>
  <sortState xmlns:xlrd2="http://schemas.microsoft.com/office/spreadsheetml/2017/richdata2" ref="B86:G101">
    <sortCondition ref="B39:B54"/>
  </sortState>
  <tableColumns count="5">
    <tableColumn id="1" xr3:uid="{6C5DE886-F48B-44E3-8ABD-86DF319F4D47}" name="Fund" totalsRowLabel="Total" dataDxfId="179" totalsRowDxfId="83" dataCellStyle="Normal"/>
    <tableColumn id="2" xr3:uid="{4F4A5601-F839-4544-B3DE-E70EDBDE7CBC}" name="Harris County Capital Project Funds" dataDxfId="178" totalsRowDxfId="82" dataCellStyle="Normal"/>
    <tableColumn id="4" xr3:uid="{3C6A2C24-958D-4406-B399-395CF7585DE4}" name="FY25 Adopted" totalsRowFunction="sum" dataDxfId="88" totalsRowDxfId="81" dataCellStyle="Comma"/>
    <tableColumn id="5" xr3:uid="{307CEE57-43A1-47C4-B8A9-1849FEA01FBB}" name="FY25 Actuals" totalsRowFunction="sum" dataDxfId="106" totalsRowDxfId="80" dataCellStyle="Comma"/>
    <tableColumn id="6" xr3:uid="{AD544BF4-0B38-45D3-AFFE-1259449AF04C}" name="FY26 Adopted" totalsRowFunction="sum" dataDxfId="105" totalsRowDxfId="79" dataCellStyle="Comma"/>
  </tableColumns>
  <tableStyleInfo name="TableStyleMedium1 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E611311-E261-434B-8B52-8F52834A761F}" name="special_revenue_funds" displayName="special_revenue_funds" ref="B105:F190" totalsRowCount="1" headerRowDxfId="177" dataDxfId="176" totalsRowDxfId="174" tableBorderDxfId="175" totalsRowCellStyle="Comma">
  <autoFilter ref="B105:F189" xr:uid="{7E611311-E261-434B-8B52-8F52834A761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214FB16-7194-4E3E-98BA-8DBA96A6FBD2}" name="Fund" totalsRowLabel="Total" dataDxfId="87" totalsRowDxfId="77"/>
    <tableColumn id="2" xr3:uid="{4EE8B519-144A-4381-BEEF-6EE058C8B61A}" name="Harris County Special Revenue Funds" dataDxfId="86" totalsRowDxfId="76"/>
    <tableColumn id="5" xr3:uid="{F5868DE4-0D0F-415C-870E-662DC04215CD}" name="FY25 Adopted" totalsRowFunction="sum" dataDxfId="78" totalsRowDxfId="75" dataCellStyle="Comma"/>
    <tableColumn id="6" xr3:uid="{AECACE65-DEAC-4BC8-BD13-DE8ED7BE08FE}" name="FY25 Actuals" totalsRowFunction="sum" dataDxfId="85" totalsRowDxfId="74" dataCellStyle="Comma"/>
    <tableColumn id="3" xr3:uid="{34E6BE63-001D-4BD9-B14B-695D9FA16DF3}" name="FY26 Adopted" totalsRowFunction="sum" dataDxfId="84" totalsRowDxfId="73" dataCellStyle="Comma"/>
  </tableColumns>
  <tableStyleInfo name="TableStyleMedium1 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C4A55AE-3566-4752-B33D-5A521AF1AA19}" name="hcfc_district_ops" displayName="hcfc_district_ops" ref="B193:F200" totalsRowCount="1" headerRowDxfId="173" dataDxfId="172" totalsRowDxfId="171">
  <autoFilter ref="B193:F199" xr:uid="{CC4A55AE-3566-4752-B33D-5A521AF1AA1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F53B7E1-D61B-4DEB-9F8D-BBF82558BFBD}" name="Fund" totalsRowLabel="Total" dataDxfId="72" totalsRowDxfId="67"/>
    <tableColumn id="2" xr3:uid="{2D4D4861-B8D4-4CCF-B1FA-FABEA4BC1B7D}" name="Harris County Flood Control District - Operations" dataDxfId="71" totalsRowDxfId="66"/>
    <tableColumn id="5" xr3:uid="{CDE7570B-69C4-40E4-9DFB-5FD4737D06D8}" name="FY25 Adopted" totalsRowFunction="sum" dataDxfId="70" totalsRowDxfId="65" dataCellStyle="Comma"/>
    <tableColumn id="6" xr3:uid="{94280FAC-D37A-4370-B756-203F51BDC1BE}" name="FY25 Actuals" totalsRowFunction="sum" dataDxfId="69" totalsRowDxfId="64" dataCellStyle="Comma"/>
    <tableColumn id="3" xr3:uid="{D7CDF544-0809-4C1D-9F8C-05EF3C7530CF}" name="FY26 Adopted" totalsRowFunction="sum" dataDxfId="68" totalsRowDxfId="63" dataCellStyle="Comma"/>
  </tableColumns>
  <tableStyleInfo name="TableStyleMedium1 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21F4883-7155-4A08-9097-CCCB5BD20B7A}" name="Table17" displayName="Table17" ref="B203:F222" totalsRowCount="1" headerRowDxfId="170" dataDxfId="169" totalsRowDxfId="168" totalsRowCellStyle="Comma">
  <autoFilter ref="B203:F221" xr:uid="{621F4883-7155-4A08-9097-CCCB5BD20B7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916AEA0-22C2-485A-B082-EC2646080990}" name="Fund" totalsRowLabel=" Total  " dataDxfId="62" totalsRowDxfId="57"/>
    <tableColumn id="2" xr3:uid="{79B58008-9238-4B68-BE44-D26BFBE99629}" name="Harris County Flood Control Debt Service Funds" dataDxfId="61" totalsRowDxfId="56"/>
    <tableColumn id="5" xr3:uid="{00915662-A355-4E39-ABC0-7467806D74BB}" name="FY25 Adopted" totalsRowFunction="sum" dataDxfId="60" totalsRowDxfId="53" dataCellStyle="Comma"/>
    <tableColumn id="6" xr3:uid="{746D5007-2DBC-4F90-B35D-98DA98963C48}" name="FY25 Actuals" totalsRowFunction="sum" dataDxfId="59" totalsRowDxfId="55" dataCellStyle="Comma"/>
    <tableColumn id="3" xr3:uid="{F8B7300A-753A-4EE6-BDFA-CCC1B9687E9B}" name="FY26 Adopted" totalsRowLabel=" 203,587,047 " dataDxfId="58" totalsRowDxfId="54" dataCellStyle="Comma"/>
  </tableColumns>
  <tableStyleInfo name="TableStyleMedium1 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F302869-9C99-4310-90C7-038895F56E7C}" name="Table2631" displayName="Table2631" ref="B263:F277" totalsRowCount="1" headerRowDxfId="167" dataDxfId="166" totalsRowDxfId="164" tableBorderDxfId="165">
  <autoFilter ref="B263:F276" xr:uid="{4F302869-9C99-4310-90C7-038895F56E7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5F4B34C-1642-449B-B3EC-677B5CA71DFB}" name="Fund" totalsRowLabel="Total" dataDxfId="39" totalsRowDxfId="34"/>
    <tableColumn id="2" xr3:uid="{CBEB6076-7E41-4CE7-A539-63D73A6A2340}" name="Harris County Grant Funds" dataDxfId="38" totalsRowDxfId="33"/>
    <tableColumn id="4" xr3:uid="{A86E9F20-B538-45F3-B7B7-1CB8EAE005E0}" name="FY25 Adopted" totalsRowFunction="sum" dataDxfId="37" totalsRowDxfId="32"/>
    <tableColumn id="5" xr3:uid="{4B046B45-D730-4152-976C-5A8F86BE95FA}" name="FY25 Actuals" totalsRowFunction="sum" dataDxfId="36" totalsRowDxfId="31"/>
    <tableColumn id="6" xr3:uid="{EA3E0FA5-D2D8-41E5-A78F-CF01201FDA6A}" name="FY26 Adopted" totalsRowFunction="sum" dataDxfId="35" totalsRowDxfId="30"/>
  </tableColumns>
  <tableStyleInfo name="TableStyleMedium1 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BA93E9A-49AC-4C6C-A33E-55D63B8CD31A}" name="Table18" displayName="Table18" ref="B280:F285" totalsRowCount="1" headerRowDxfId="163" dataDxfId="162" totalsRowDxfId="161">
  <autoFilter ref="B280:F284" xr:uid="{6BA93E9A-49AC-4C6C-A33E-55D63B8CD31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BBE6EA9-67C4-48C1-B2C1-2AAC69FF35E3}" name="Fund" totalsRowLabel="Total" dataDxfId="120" totalsRowDxfId="9"/>
    <tableColumn id="2" xr3:uid="{1C6B1B5F-240D-4A32-BD71-0570092DD4BE}" name="Harris County Flood Control District Grants" dataDxfId="119" totalsRowDxfId="8"/>
    <tableColumn id="5" xr3:uid="{092162EC-3484-4C6B-9CD9-FCFB3903D413}" name="FY25 Adopted" totalsRowFunction="sum" dataDxfId="29" totalsRowDxfId="7"/>
    <tableColumn id="6" xr3:uid="{1F0055D7-CCD0-492A-82BA-87AFEBEFADA8}" name="FY25 Actuals" totalsRowFunction="sum" dataDxfId="114" totalsRowDxfId="6"/>
    <tableColumn id="3" xr3:uid="{F86B8A6D-4215-4449-8357-680F1051A918}" name="FY26 Adopted" totalsRowFunction="sum" dataDxfId="113" totalsRowDxfId="5"/>
  </tableColumns>
  <tableStyleInfo name="TableStyleMedium1 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F07AFD3-8482-4F5E-B738-C3613B5A7FB7}" name="Table19" displayName="Table19" ref="B237:F245" totalsRowCount="1" headerRowDxfId="160" dataDxfId="159" totalsRowDxfId="157" tableBorderDxfId="158">
  <autoFilter ref="B237:F244" xr:uid="{2F07AFD3-8482-4F5E-B738-C3613B5A7FB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B8BAAA7-5661-405C-ADE9-83416DDDB33F}" name="Fund" totalsRowLabel="Total" dataDxfId="123" totalsRowDxfId="45"/>
    <tableColumn id="2" xr3:uid="{22C88513-4648-4779-B544-DC85D4730CE9}" name="Harris County Internal Service Proprietary Funds" dataDxfId="122" totalsRowDxfId="44"/>
    <tableColumn id="4" xr3:uid="{2E3E8E4A-4DF8-4D7B-8F31-7E53EAF3462D}" name="FY25 Adopted" totalsRowFunction="sum" dataDxfId="46" totalsRowDxfId="43" dataCellStyle="Comma"/>
    <tableColumn id="5" xr3:uid="{C8A4A1A8-2DA3-4EE6-9E9A-D2B88E619A33}" name="FY25 Actuals" totalsRowFunction="sum" dataDxfId="110" totalsRowDxfId="42" dataCellStyle="Comma"/>
    <tableColumn id="6" xr3:uid="{7EAE75E6-AB4C-4A72-A992-6A49BDF15596}" name="FY26 Adopted" totalsRowFunction="sum" dataDxfId="109" totalsRowDxfId="41" dataCellStyle="Comma"/>
  </tableColumns>
  <tableStyleInfo name="TableStyleMedium1 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27BBC-48F9-4875-AAFF-0339ACA121F4}">
  <sheetPr>
    <pageSetUpPr fitToPage="1"/>
  </sheetPr>
  <dimension ref="B1:L99"/>
  <sheetViews>
    <sheetView showGridLines="0" tabSelected="1" zoomScaleNormal="100" zoomScaleSheetLayoutView="100" workbookViewId="0">
      <selection activeCell="H7" sqref="H7"/>
    </sheetView>
  </sheetViews>
  <sheetFormatPr defaultColWidth="9.140625" defaultRowHeight="15.75" x14ac:dyDescent="0.25"/>
  <cols>
    <col min="1" max="1" width="9.140625" style="1"/>
    <col min="2" max="2" width="8.28515625" style="50" customWidth="1"/>
    <col min="3" max="3" width="44.42578125" style="49" customWidth="1"/>
    <col min="4" max="6" width="20.7109375" style="1" customWidth="1"/>
    <col min="7" max="7" width="19.42578125" style="1" customWidth="1"/>
    <col min="8" max="11" width="9.140625" style="1"/>
    <col min="12" max="12" width="11" style="1" bestFit="1" customWidth="1"/>
    <col min="13" max="16384" width="9.140625" style="1"/>
  </cols>
  <sheetData>
    <row r="1" spans="2:12" ht="18.75" x14ac:dyDescent="0.3">
      <c r="B1" s="116" t="s">
        <v>0</v>
      </c>
      <c r="C1" s="116"/>
      <c r="D1" s="116"/>
      <c r="E1" s="116"/>
      <c r="F1" s="116"/>
      <c r="G1" s="8"/>
    </row>
    <row r="2" spans="2:12" x14ac:dyDescent="0.25">
      <c r="B2" s="115" t="s">
        <v>234</v>
      </c>
      <c r="C2" s="115"/>
      <c r="D2" s="115"/>
      <c r="E2" s="115"/>
      <c r="F2" s="115"/>
      <c r="G2" s="21"/>
    </row>
    <row r="3" spans="2:12" x14ac:dyDescent="0.25">
      <c r="B3" s="22"/>
      <c r="C3" s="22"/>
      <c r="D3" s="22"/>
      <c r="E3" s="22"/>
      <c r="F3" s="22"/>
      <c r="G3" s="21"/>
    </row>
    <row r="4" spans="2:12" s="3" customFormat="1" x14ac:dyDescent="0.25">
      <c r="B4" s="74" t="s">
        <v>1</v>
      </c>
      <c r="C4" s="74" t="s">
        <v>2</v>
      </c>
      <c r="D4" s="78" t="s">
        <v>3</v>
      </c>
      <c r="E4" s="78" t="s">
        <v>423</v>
      </c>
      <c r="F4" s="78" t="s">
        <v>233</v>
      </c>
    </row>
    <row r="5" spans="2:12" x14ac:dyDescent="0.25">
      <c r="B5" s="56">
        <v>91</v>
      </c>
      <c r="C5" s="57" t="s">
        <v>4</v>
      </c>
      <c r="D5" s="60">
        <v>18310000</v>
      </c>
      <c r="E5" s="60">
        <v>18189335</v>
      </c>
      <c r="F5" s="60">
        <v>21010000</v>
      </c>
    </row>
    <row r="6" spans="2:12" x14ac:dyDescent="0.25">
      <c r="B6" s="58">
        <v>100</v>
      </c>
      <c r="C6" s="59" t="s">
        <v>5</v>
      </c>
      <c r="D6" s="60">
        <v>11693412</v>
      </c>
      <c r="E6" s="60">
        <v>10753534.819999997</v>
      </c>
      <c r="F6" s="60">
        <v>11808736</v>
      </c>
    </row>
    <row r="7" spans="2:12" x14ac:dyDescent="0.25">
      <c r="B7" s="58">
        <v>101</v>
      </c>
      <c r="C7" s="59" t="s">
        <v>6</v>
      </c>
      <c r="D7" s="60">
        <v>43992030</v>
      </c>
      <c r="E7" s="60">
        <v>45739358.989999995</v>
      </c>
      <c r="F7" s="60">
        <v>45361205</v>
      </c>
    </row>
    <row r="8" spans="2:12" x14ac:dyDescent="0.25">
      <c r="B8" s="58">
        <v>102</v>
      </c>
      <c r="C8" s="59" t="s">
        <v>7</v>
      </c>
      <c r="D8" s="60">
        <v>43992030</v>
      </c>
      <c r="E8" s="60">
        <v>43595657.200000003</v>
      </c>
      <c r="F8" s="60">
        <v>45361205</v>
      </c>
    </row>
    <row r="9" spans="2:12" x14ac:dyDescent="0.25">
      <c r="B9" s="58">
        <v>103</v>
      </c>
      <c r="C9" s="59" t="s">
        <v>8</v>
      </c>
      <c r="D9" s="60">
        <v>43992030</v>
      </c>
      <c r="E9" s="60">
        <v>35379038.289999999</v>
      </c>
      <c r="F9" s="60">
        <v>45361205</v>
      </c>
    </row>
    <row r="10" spans="2:12" x14ac:dyDescent="0.25">
      <c r="B10" s="58">
        <v>104</v>
      </c>
      <c r="C10" s="59" t="s">
        <v>9</v>
      </c>
      <c r="D10" s="60">
        <v>43992030</v>
      </c>
      <c r="E10" s="60">
        <v>43144226.219999999</v>
      </c>
      <c r="F10" s="60">
        <v>45361205</v>
      </c>
    </row>
    <row r="11" spans="2:12" x14ac:dyDescent="0.25">
      <c r="B11" s="58">
        <v>200</v>
      </c>
      <c r="C11" s="59" t="s">
        <v>10</v>
      </c>
      <c r="D11" s="60">
        <v>24697705</v>
      </c>
      <c r="E11" s="60">
        <v>13407823.379999999</v>
      </c>
      <c r="F11" s="60">
        <v>12825009</v>
      </c>
    </row>
    <row r="12" spans="2:12" x14ac:dyDescent="0.25">
      <c r="B12" s="58">
        <v>201</v>
      </c>
      <c r="C12" s="59" t="s">
        <v>11</v>
      </c>
      <c r="D12" s="60">
        <v>10680483</v>
      </c>
      <c r="E12" s="60">
        <v>9583619.8900000006</v>
      </c>
      <c r="F12" s="60">
        <v>10467842</v>
      </c>
    </row>
    <row r="13" spans="2:12" x14ac:dyDescent="0.25">
      <c r="B13" s="58">
        <v>202</v>
      </c>
      <c r="C13" s="123" t="s">
        <v>425</v>
      </c>
      <c r="D13" s="60">
        <v>231487394</v>
      </c>
      <c r="E13" s="60">
        <v>125854643.51000001</v>
      </c>
      <c r="F13" s="60">
        <v>193881962</v>
      </c>
      <c r="G13" s="46"/>
    </row>
    <row r="14" spans="2:12" x14ac:dyDescent="0.25">
      <c r="B14" s="58">
        <v>204</v>
      </c>
      <c r="C14" s="59" t="s">
        <v>12</v>
      </c>
      <c r="D14" s="60">
        <v>3559618</v>
      </c>
      <c r="E14" s="60">
        <v>3096032.44</v>
      </c>
      <c r="F14" s="60">
        <v>3334146</v>
      </c>
    </row>
    <row r="15" spans="2:12" x14ac:dyDescent="0.25">
      <c r="B15" s="58">
        <v>205</v>
      </c>
      <c r="C15" s="59" t="s">
        <v>13</v>
      </c>
      <c r="D15" s="60">
        <v>8758487</v>
      </c>
      <c r="E15" s="60">
        <v>9299769.5699999984</v>
      </c>
      <c r="F15" s="60">
        <v>7177050</v>
      </c>
      <c r="L15" s="23"/>
    </row>
    <row r="16" spans="2:12" x14ac:dyDescent="0.25">
      <c r="B16" s="58">
        <v>208</v>
      </c>
      <c r="C16" s="59" t="s">
        <v>14</v>
      </c>
      <c r="D16" s="60">
        <v>85847746</v>
      </c>
      <c r="E16" s="60">
        <v>84889353.5</v>
      </c>
      <c r="F16" s="60">
        <v>78800251</v>
      </c>
    </row>
    <row r="17" spans="2:6" x14ac:dyDescent="0.25">
      <c r="B17" s="58">
        <v>212</v>
      </c>
      <c r="C17" s="114" t="s">
        <v>422</v>
      </c>
      <c r="D17" s="60">
        <v>7107301</v>
      </c>
      <c r="E17" s="60">
        <v>6747407.7000000011</v>
      </c>
      <c r="F17" s="60">
        <v>7700410</v>
      </c>
    </row>
    <row r="18" spans="2:6" x14ac:dyDescent="0.25">
      <c r="B18" s="58">
        <v>213</v>
      </c>
      <c r="C18" s="59" t="s">
        <v>15</v>
      </c>
      <c r="D18" s="60">
        <v>13147407</v>
      </c>
      <c r="E18" s="60">
        <v>15196958.790000001</v>
      </c>
      <c r="F18" s="60">
        <v>13358086</v>
      </c>
    </row>
    <row r="19" spans="2:6" x14ac:dyDescent="0.25">
      <c r="B19" s="58">
        <v>270</v>
      </c>
      <c r="C19" s="59" t="s">
        <v>16</v>
      </c>
      <c r="D19" s="60">
        <v>45049463</v>
      </c>
      <c r="E19" s="60">
        <v>45440487.68</v>
      </c>
      <c r="F19" s="60">
        <v>47126655</v>
      </c>
    </row>
    <row r="20" spans="2:6" x14ac:dyDescent="0.25">
      <c r="B20" s="58">
        <v>272</v>
      </c>
      <c r="C20" s="59" t="s">
        <v>17</v>
      </c>
      <c r="D20" s="60">
        <v>10372916</v>
      </c>
      <c r="E20" s="60">
        <v>8804482.5300000012</v>
      </c>
      <c r="F20" s="60">
        <v>9981380</v>
      </c>
    </row>
    <row r="21" spans="2:6" x14ac:dyDescent="0.25">
      <c r="B21" s="58">
        <v>275</v>
      </c>
      <c r="C21" s="59" t="s">
        <v>18</v>
      </c>
      <c r="D21" s="60">
        <v>59927592</v>
      </c>
      <c r="E21" s="60">
        <v>56640134.860000007</v>
      </c>
      <c r="F21" s="60">
        <v>59601461</v>
      </c>
    </row>
    <row r="22" spans="2:6" x14ac:dyDescent="0.25">
      <c r="B22" s="58">
        <v>283</v>
      </c>
      <c r="C22" s="59" t="s">
        <v>19</v>
      </c>
      <c r="D22" s="60">
        <v>1745366</v>
      </c>
      <c r="E22" s="60">
        <v>1727518.38</v>
      </c>
      <c r="F22" s="60">
        <v>1820859</v>
      </c>
    </row>
    <row r="23" spans="2:6" x14ac:dyDescent="0.25">
      <c r="B23" s="58">
        <v>285</v>
      </c>
      <c r="C23" s="59" t="s">
        <v>20</v>
      </c>
      <c r="D23" s="60">
        <v>42464687</v>
      </c>
      <c r="E23" s="60">
        <v>43428346.409999996</v>
      </c>
      <c r="F23" s="60">
        <v>43981134</v>
      </c>
    </row>
    <row r="24" spans="2:6" x14ac:dyDescent="0.25">
      <c r="B24" s="58">
        <v>286</v>
      </c>
      <c r="C24" s="59" t="s">
        <v>21</v>
      </c>
      <c r="D24" s="60">
        <v>8151376</v>
      </c>
      <c r="E24" s="60">
        <v>8242377.9600000009</v>
      </c>
      <c r="F24" s="60">
        <v>8507595</v>
      </c>
    </row>
    <row r="25" spans="2:6" x14ac:dyDescent="0.25">
      <c r="B25" s="58">
        <v>289</v>
      </c>
      <c r="C25" s="59" t="s">
        <v>22</v>
      </c>
      <c r="D25" s="60">
        <v>22652799</v>
      </c>
      <c r="E25" s="60">
        <v>24516602.93</v>
      </c>
      <c r="F25" s="60">
        <v>20987084</v>
      </c>
    </row>
    <row r="26" spans="2:6" x14ac:dyDescent="0.25">
      <c r="B26" s="58">
        <v>292</v>
      </c>
      <c r="C26" s="59" t="s">
        <v>23</v>
      </c>
      <c r="D26" s="60">
        <v>96203017</v>
      </c>
      <c r="E26" s="60">
        <v>93955735.969999999</v>
      </c>
      <c r="F26" s="60">
        <v>92213017</v>
      </c>
    </row>
    <row r="27" spans="2:6" x14ac:dyDescent="0.25">
      <c r="B27" s="58">
        <v>293</v>
      </c>
      <c r="C27" s="59" t="s">
        <v>24</v>
      </c>
      <c r="D27" s="60">
        <v>18600000</v>
      </c>
      <c r="E27" s="60">
        <v>18180554.989999998</v>
      </c>
      <c r="F27" s="60">
        <v>17200000</v>
      </c>
    </row>
    <row r="28" spans="2:6" x14ac:dyDescent="0.25">
      <c r="B28" s="58">
        <v>296</v>
      </c>
      <c r="C28" s="59" t="s">
        <v>25</v>
      </c>
      <c r="D28" s="60">
        <v>24067171</v>
      </c>
      <c r="E28" s="60">
        <v>24067171</v>
      </c>
      <c r="F28" s="60">
        <v>24067171</v>
      </c>
    </row>
    <row r="29" spans="2:6" x14ac:dyDescent="0.25">
      <c r="B29" s="58">
        <v>298</v>
      </c>
      <c r="C29" s="59" t="s">
        <v>26</v>
      </c>
      <c r="D29" s="60">
        <v>29483935</v>
      </c>
      <c r="E29" s="60">
        <v>26153395.670000002</v>
      </c>
      <c r="F29" s="60">
        <v>31794763</v>
      </c>
    </row>
    <row r="30" spans="2:6" x14ac:dyDescent="0.25">
      <c r="B30" s="58">
        <v>301</v>
      </c>
      <c r="C30" s="59" t="s">
        <v>27</v>
      </c>
      <c r="D30" s="60">
        <v>50122803</v>
      </c>
      <c r="E30" s="60">
        <v>57594504.710000001</v>
      </c>
      <c r="F30" s="60">
        <v>59629016</v>
      </c>
    </row>
    <row r="31" spans="2:6" x14ac:dyDescent="0.25">
      <c r="B31" s="58">
        <v>302</v>
      </c>
      <c r="C31" s="59" t="s">
        <v>28</v>
      </c>
      <c r="D31" s="60">
        <v>12524122</v>
      </c>
      <c r="E31" s="60">
        <v>13474657.030000001</v>
      </c>
      <c r="F31" s="60">
        <v>14784702</v>
      </c>
    </row>
    <row r="32" spans="2:6" x14ac:dyDescent="0.25">
      <c r="B32" s="58">
        <v>303</v>
      </c>
      <c r="C32" s="59" t="s">
        <v>29</v>
      </c>
      <c r="D32" s="60">
        <v>21429016</v>
      </c>
      <c r="E32" s="60">
        <v>25810814.91</v>
      </c>
      <c r="F32" s="60">
        <v>26510985</v>
      </c>
    </row>
    <row r="33" spans="2:6" x14ac:dyDescent="0.25">
      <c r="B33" s="58">
        <v>304</v>
      </c>
      <c r="C33" s="59" t="s">
        <v>30</v>
      </c>
      <c r="D33" s="60">
        <v>67466687</v>
      </c>
      <c r="E33" s="60">
        <v>82352512.530000001</v>
      </c>
      <c r="F33" s="60">
        <v>83231067</v>
      </c>
    </row>
    <row r="34" spans="2:6" x14ac:dyDescent="0.25">
      <c r="B34" s="58">
        <v>305</v>
      </c>
      <c r="C34" s="59" t="s">
        <v>31</v>
      </c>
      <c r="D34" s="60">
        <v>49562927</v>
      </c>
      <c r="E34" s="60">
        <v>57471576.350000001</v>
      </c>
      <c r="F34" s="60">
        <v>60010856</v>
      </c>
    </row>
    <row r="35" spans="2:6" x14ac:dyDescent="0.25">
      <c r="B35" s="58">
        <v>306</v>
      </c>
      <c r="C35" s="59" t="s">
        <v>32</v>
      </c>
      <c r="D35" s="60">
        <v>12586487</v>
      </c>
      <c r="E35" s="60">
        <v>13141355.280000001</v>
      </c>
      <c r="F35" s="60">
        <v>14777241</v>
      </c>
    </row>
    <row r="36" spans="2:6" x14ac:dyDescent="0.25">
      <c r="B36" s="58">
        <v>307</v>
      </c>
      <c r="C36" s="59" t="s">
        <v>33</v>
      </c>
      <c r="D36" s="60">
        <v>16588748</v>
      </c>
      <c r="E36" s="60">
        <v>16383535.630000001</v>
      </c>
      <c r="F36" s="60">
        <v>19374557</v>
      </c>
    </row>
    <row r="37" spans="2:6" x14ac:dyDescent="0.25">
      <c r="B37" s="58">
        <v>308</v>
      </c>
      <c r="C37" s="59" t="s">
        <v>34</v>
      </c>
      <c r="D37" s="60">
        <v>10724887</v>
      </c>
      <c r="E37" s="60">
        <v>10725050.350000001</v>
      </c>
      <c r="F37" s="60">
        <v>12373803</v>
      </c>
    </row>
    <row r="38" spans="2:6" x14ac:dyDescent="0.25">
      <c r="B38" s="58">
        <v>311</v>
      </c>
      <c r="C38" s="59" t="s">
        <v>35</v>
      </c>
      <c r="D38" s="60">
        <v>2647062</v>
      </c>
      <c r="E38" s="60">
        <v>2677443.94</v>
      </c>
      <c r="F38" s="60">
        <v>2592613</v>
      </c>
    </row>
    <row r="39" spans="2:6" x14ac:dyDescent="0.25">
      <c r="B39" s="58">
        <v>312</v>
      </c>
      <c r="C39" s="59" t="s">
        <v>36</v>
      </c>
      <c r="D39" s="60">
        <v>2822973</v>
      </c>
      <c r="E39" s="60">
        <v>2371569.7999999998</v>
      </c>
      <c r="F39" s="60">
        <v>2681475</v>
      </c>
    </row>
    <row r="40" spans="2:6" x14ac:dyDescent="0.25">
      <c r="B40" s="58">
        <v>321</v>
      </c>
      <c r="C40" s="59" t="s">
        <v>37</v>
      </c>
      <c r="D40" s="60">
        <v>1297255</v>
      </c>
      <c r="E40" s="60">
        <v>1325460.1099999996</v>
      </c>
      <c r="F40" s="60">
        <v>1146073</v>
      </c>
    </row>
    <row r="41" spans="2:6" x14ac:dyDescent="0.25">
      <c r="B41" s="58">
        <v>322</v>
      </c>
      <c r="C41" s="59" t="s">
        <v>38</v>
      </c>
      <c r="D41" s="60">
        <v>1252335</v>
      </c>
      <c r="E41" s="60">
        <v>1227184.52</v>
      </c>
      <c r="F41" s="60">
        <v>1077548</v>
      </c>
    </row>
    <row r="42" spans="2:6" x14ac:dyDescent="0.25">
      <c r="B42" s="58">
        <v>331</v>
      </c>
      <c r="C42" s="59" t="s">
        <v>39</v>
      </c>
      <c r="D42" s="60">
        <v>2104770</v>
      </c>
      <c r="E42" s="60">
        <v>2105429.7399999998</v>
      </c>
      <c r="F42" s="60">
        <v>1998738</v>
      </c>
    </row>
    <row r="43" spans="2:6" x14ac:dyDescent="0.25">
      <c r="B43" s="58">
        <v>332</v>
      </c>
      <c r="C43" s="59" t="s">
        <v>40</v>
      </c>
      <c r="D43" s="60">
        <v>1494603</v>
      </c>
      <c r="E43" s="60">
        <v>1437146.09</v>
      </c>
      <c r="F43" s="60">
        <v>1326663</v>
      </c>
    </row>
    <row r="44" spans="2:6" x14ac:dyDescent="0.25">
      <c r="B44" s="58">
        <v>341</v>
      </c>
      <c r="C44" s="59" t="s">
        <v>41</v>
      </c>
      <c r="D44" s="60">
        <v>3648055</v>
      </c>
      <c r="E44" s="60">
        <v>3553122.6100000008</v>
      </c>
      <c r="F44" s="60">
        <v>3597515</v>
      </c>
    </row>
    <row r="45" spans="2:6" x14ac:dyDescent="0.25">
      <c r="B45" s="58">
        <v>342</v>
      </c>
      <c r="C45" s="59" t="s">
        <v>42</v>
      </c>
      <c r="D45" s="60">
        <v>1875375</v>
      </c>
      <c r="E45" s="60">
        <v>1869632.3800000001</v>
      </c>
      <c r="F45" s="60">
        <v>1738068</v>
      </c>
    </row>
    <row r="46" spans="2:6" x14ac:dyDescent="0.25">
      <c r="B46" s="58">
        <v>351</v>
      </c>
      <c r="C46" s="59" t="s">
        <v>43</v>
      </c>
      <c r="D46" s="60">
        <v>2730637</v>
      </c>
      <c r="E46" s="60">
        <v>2566882.4900000002</v>
      </c>
      <c r="F46" s="60">
        <v>2673335</v>
      </c>
    </row>
    <row r="47" spans="2:6" x14ac:dyDescent="0.25">
      <c r="B47" s="58">
        <v>352</v>
      </c>
      <c r="C47" s="59" t="s">
        <v>44</v>
      </c>
      <c r="D47" s="60">
        <v>3659789</v>
      </c>
      <c r="E47" s="60">
        <v>3727625.8200000003</v>
      </c>
      <c r="F47" s="60">
        <v>3556081</v>
      </c>
    </row>
    <row r="48" spans="2:6" x14ac:dyDescent="0.25">
      <c r="B48" s="58">
        <v>361</v>
      </c>
      <c r="C48" s="59" t="s">
        <v>45</v>
      </c>
      <c r="D48" s="60">
        <v>1119711</v>
      </c>
      <c r="E48" s="60">
        <v>1093667.6199999999</v>
      </c>
      <c r="F48" s="60">
        <v>944836</v>
      </c>
    </row>
    <row r="49" spans="2:7" x14ac:dyDescent="0.25">
      <c r="B49" s="58">
        <v>362</v>
      </c>
      <c r="C49" s="59" t="s">
        <v>46</v>
      </c>
      <c r="D49" s="60">
        <v>1026080</v>
      </c>
      <c r="E49" s="60">
        <v>968389.17</v>
      </c>
      <c r="F49" s="60">
        <v>861451</v>
      </c>
    </row>
    <row r="50" spans="2:7" x14ac:dyDescent="0.25">
      <c r="B50" s="58">
        <v>371</v>
      </c>
      <c r="C50" s="59" t="s">
        <v>47</v>
      </c>
      <c r="D50" s="60">
        <v>1463211</v>
      </c>
      <c r="E50" s="60">
        <v>1176067.4200000002</v>
      </c>
      <c r="F50" s="60">
        <v>1298152</v>
      </c>
    </row>
    <row r="51" spans="2:7" x14ac:dyDescent="0.25">
      <c r="B51" s="58">
        <v>372</v>
      </c>
      <c r="C51" s="59" t="s">
        <v>48</v>
      </c>
      <c r="D51" s="60">
        <v>1262527</v>
      </c>
      <c r="E51" s="60">
        <v>1181700.3299999998</v>
      </c>
      <c r="F51" s="60">
        <v>1129587</v>
      </c>
    </row>
    <row r="52" spans="2:7" x14ac:dyDescent="0.25">
      <c r="B52" s="58">
        <v>381</v>
      </c>
      <c r="C52" s="59" t="s">
        <v>49</v>
      </c>
      <c r="D52" s="60">
        <v>1511216</v>
      </c>
      <c r="E52" s="60">
        <v>1474373.5500000003</v>
      </c>
      <c r="F52" s="60">
        <v>1361623</v>
      </c>
    </row>
    <row r="53" spans="2:7" x14ac:dyDescent="0.25">
      <c r="B53" s="58">
        <v>382</v>
      </c>
      <c r="C53" s="59" t="s">
        <v>50</v>
      </c>
      <c r="D53" s="60">
        <v>1054577</v>
      </c>
      <c r="E53" s="60">
        <v>860890.23</v>
      </c>
      <c r="F53" s="60">
        <v>867232</v>
      </c>
    </row>
    <row r="54" spans="2:7" x14ac:dyDescent="0.25">
      <c r="B54" s="58">
        <v>510</v>
      </c>
      <c r="C54" s="59" t="s">
        <v>51</v>
      </c>
      <c r="D54" s="60">
        <v>44267864</v>
      </c>
      <c r="E54" s="60">
        <v>42480382.969999991</v>
      </c>
      <c r="F54" s="60">
        <v>39676955</v>
      </c>
    </row>
    <row r="55" spans="2:7" x14ac:dyDescent="0.25">
      <c r="B55" s="58">
        <v>515</v>
      </c>
      <c r="C55" s="59" t="s">
        <v>52</v>
      </c>
      <c r="D55" s="60">
        <v>41004107</v>
      </c>
      <c r="E55" s="60">
        <v>38553939.050000004</v>
      </c>
      <c r="F55" s="60">
        <v>43111039</v>
      </c>
    </row>
    <row r="56" spans="2:7" x14ac:dyDescent="0.25">
      <c r="B56" s="58">
        <v>516</v>
      </c>
      <c r="C56" s="59" t="s">
        <v>53</v>
      </c>
      <c r="D56" s="60">
        <v>17510948</v>
      </c>
      <c r="E56" s="60">
        <v>19402467.25</v>
      </c>
      <c r="F56" s="60">
        <v>34342236</v>
      </c>
    </row>
    <row r="57" spans="2:7" x14ac:dyDescent="0.25">
      <c r="B57" s="58">
        <v>517</v>
      </c>
      <c r="C57" s="59" t="s">
        <v>54</v>
      </c>
      <c r="D57" s="60">
        <v>1711130</v>
      </c>
      <c r="E57" s="60">
        <v>1554184.02</v>
      </c>
      <c r="F57" s="60">
        <v>1836768</v>
      </c>
    </row>
    <row r="58" spans="2:7" x14ac:dyDescent="0.25">
      <c r="B58" s="58">
        <v>530</v>
      </c>
      <c r="C58" s="59" t="s">
        <v>55</v>
      </c>
      <c r="D58" s="60">
        <v>40604499</v>
      </c>
      <c r="E58" s="60">
        <v>43865062.609999999</v>
      </c>
      <c r="F58" s="60">
        <v>49439356</v>
      </c>
    </row>
    <row r="59" spans="2:7" x14ac:dyDescent="0.25">
      <c r="B59" s="58">
        <v>540</v>
      </c>
      <c r="C59" s="59" t="s">
        <v>56</v>
      </c>
      <c r="D59" s="60">
        <v>305778154</v>
      </c>
      <c r="E59" s="60">
        <v>299168434.66999996</v>
      </c>
      <c r="F59" s="60">
        <v>353965233</v>
      </c>
      <c r="G59" s="4"/>
    </row>
    <row r="60" spans="2:7" x14ac:dyDescent="0.25">
      <c r="B60" s="58">
        <v>541</v>
      </c>
      <c r="C60" s="59" t="s">
        <v>57</v>
      </c>
      <c r="D60" s="60">
        <v>306522599</v>
      </c>
      <c r="E60" s="60">
        <v>307501732.67999995</v>
      </c>
      <c r="F60" s="60">
        <v>324311202</v>
      </c>
    </row>
    <row r="61" spans="2:7" x14ac:dyDescent="0.25">
      <c r="B61" s="58">
        <v>542</v>
      </c>
      <c r="C61" s="59" t="s">
        <v>58</v>
      </c>
      <c r="D61" s="60">
        <v>108568632</v>
      </c>
      <c r="E61" s="60">
        <v>111898374.10000001</v>
      </c>
      <c r="F61" s="60">
        <v>30068632</v>
      </c>
    </row>
    <row r="62" spans="2:7" x14ac:dyDescent="0.25">
      <c r="B62" s="58">
        <v>545</v>
      </c>
      <c r="C62" s="59" t="s">
        <v>59</v>
      </c>
      <c r="D62" s="60">
        <v>116132630</v>
      </c>
      <c r="E62" s="60">
        <v>128922069.47</v>
      </c>
      <c r="F62" s="60">
        <v>141148855</v>
      </c>
    </row>
    <row r="63" spans="2:7" x14ac:dyDescent="0.25">
      <c r="B63" s="58">
        <v>550</v>
      </c>
      <c r="C63" s="59" t="s">
        <v>60</v>
      </c>
      <c r="D63" s="60">
        <v>48948691</v>
      </c>
      <c r="E63" s="60">
        <v>49903371.789999999</v>
      </c>
      <c r="F63" s="60">
        <v>50897490</v>
      </c>
    </row>
    <row r="64" spans="2:7" x14ac:dyDescent="0.25">
      <c r="B64" s="58">
        <v>560</v>
      </c>
      <c r="C64" s="59" t="s">
        <v>61</v>
      </c>
      <c r="D64" s="60">
        <v>56032593</v>
      </c>
      <c r="E64" s="60">
        <v>48044898.799999997</v>
      </c>
      <c r="F64" s="60">
        <v>69191863</v>
      </c>
    </row>
    <row r="65" spans="2:6" x14ac:dyDescent="0.25">
      <c r="B65" s="58">
        <v>601</v>
      </c>
      <c r="C65" s="59" t="s">
        <v>62</v>
      </c>
      <c r="D65" s="60">
        <v>4738731</v>
      </c>
      <c r="E65" s="60">
        <v>4738663.92</v>
      </c>
      <c r="F65" s="60">
        <v>4828874</v>
      </c>
    </row>
    <row r="66" spans="2:6" x14ac:dyDescent="0.25">
      <c r="B66" s="58">
        <v>605</v>
      </c>
      <c r="C66" s="59" t="s">
        <v>63</v>
      </c>
      <c r="D66" s="60">
        <v>29151690</v>
      </c>
      <c r="E66" s="60">
        <v>27483324.719999999</v>
      </c>
      <c r="F66" s="60">
        <v>28961256</v>
      </c>
    </row>
    <row r="67" spans="2:6" x14ac:dyDescent="0.25">
      <c r="B67" s="58">
        <v>610</v>
      </c>
      <c r="C67" s="59" t="s">
        <v>64</v>
      </c>
      <c r="D67" s="60">
        <v>29445311</v>
      </c>
      <c r="E67" s="60">
        <v>28983908.670000002</v>
      </c>
      <c r="F67" s="60">
        <v>30328978</v>
      </c>
    </row>
    <row r="68" spans="2:6" x14ac:dyDescent="0.25">
      <c r="B68" s="58">
        <v>615</v>
      </c>
      <c r="C68" s="59" t="s">
        <v>65</v>
      </c>
      <c r="D68" s="60">
        <v>16157348</v>
      </c>
      <c r="E68" s="60">
        <v>13712215.27</v>
      </c>
      <c r="F68" s="60">
        <v>16401710</v>
      </c>
    </row>
    <row r="69" spans="2:6" x14ac:dyDescent="0.25">
      <c r="B69" s="58">
        <v>700</v>
      </c>
      <c r="C69" s="59" t="s">
        <v>66</v>
      </c>
      <c r="D69" s="60">
        <v>39406757</v>
      </c>
      <c r="E69" s="60">
        <v>39182324.730000004</v>
      </c>
      <c r="F69" s="60">
        <v>40146476</v>
      </c>
    </row>
    <row r="70" spans="2:6" x14ac:dyDescent="0.25">
      <c r="B70" s="58">
        <v>701</v>
      </c>
      <c r="C70" s="59" t="s">
        <v>67</v>
      </c>
      <c r="D70" s="60">
        <v>53500000</v>
      </c>
      <c r="E70" s="60">
        <v>98044072.829999998</v>
      </c>
      <c r="F70" s="60">
        <v>87500000</v>
      </c>
    </row>
    <row r="71" spans="2:6" x14ac:dyDescent="0.25">
      <c r="B71" s="58">
        <v>821</v>
      </c>
      <c r="C71" s="59" t="s">
        <v>68</v>
      </c>
      <c r="D71" s="60">
        <v>1129923</v>
      </c>
      <c r="E71" s="60">
        <v>1008710.95</v>
      </c>
      <c r="F71" s="60">
        <v>1189785</v>
      </c>
    </row>
    <row r="72" spans="2:6" x14ac:dyDescent="0.25">
      <c r="B72" s="58">
        <v>840</v>
      </c>
      <c r="C72" s="59" t="s">
        <v>69</v>
      </c>
      <c r="D72" s="60">
        <v>98010152</v>
      </c>
      <c r="E72" s="60">
        <v>99195348.549999997</v>
      </c>
      <c r="F72" s="60">
        <v>100888865</v>
      </c>
    </row>
    <row r="73" spans="2:6" x14ac:dyDescent="0.25">
      <c r="B73" s="58">
        <v>845</v>
      </c>
      <c r="C73" s="59" t="s">
        <v>70</v>
      </c>
      <c r="D73" s="60">
        <v>333676</v>
      </c>
      <c r="E73" s="60">
        <v>199665.95</v>
      </c>
      <c r="F73" s="60">
        <v>323184</v>
      </c>
    </row>
    <row r="74" spans="2:6" x14ac:dyDescent="0.25">
      <c r="B74" s="58">
        <v>880</v>
      </c>
      <c r="C74" s="61" t="s">
        <v>71</v>
      </c>
      <c r="D74" s="60">
        <v>31330193</v>
      </c>
      <c r="E74" s="60">
        <v>30999294.469999999</v>
      </c>
      <c r="F74" s="60">
        <v>32359206</v>
      </c>
    </row>
    <row r="75" spans="2:6" x14ac:dyDescent="0.25">
      <c r="B75" s="58">
        <v>885</v>
      </c>
      <c r="C75" s="59" t="s">
        <v>72</v>
      </c>
      <c r="D75" s="60">
        <v>10838850</v>
      </c>
      <c r="E75" s="60">
        <v>12394621.930000002</v>
      </c>
      <c r="F75" s="60">
        <v>13324693</v>
      </c>
    </row>
    <row r="76" spans="2:6" x14ac:dyDescent="0.25">
      <c r="B76" s="58">
        <v>930</v>
      </c>
      <c r="C76" s="59" t="s">
        <v>73</v>
      </c>
      <c r="D76" s="60">
        <v>38881</v>
      </c>
      <c r="E76" s="60">
        <v>19503.330000000002</v>
      </c>
      <c r="F76" s="60">
        <v>38881</v>
      </c>
    </row>
    <row r="77" spans="2:6" x14ac:dyDescent="0.25">
      <c r="B77" s="58">
        <v>931</v>
      </c>
      <c r="C77" s="59" t="s">
        <v>74</v>
      </c>
      <c r="D77" s="60">
        <v>38881</v>
      </c>
      <c r="E77" s="60">
        <v>14261.05</v>
      </c>
      <c r="F77" s="60">
        <v>38881</v>
      </c>
    </row>
    <row r="78" spans="2:6" x14ac:dyDescent="0.25">
      <c r="B78" s="58">
        <v>940</v>
      </c>
      <c r="C78" s="59" t="s">
        <v>75</v>
      </c>
      <c r="D78" s="60">
        <v>23740878</v>
      </c>
      <c r="E78" s="60">
        <v>21759138.770000003</v>
      </c>
      <c r="F78" s="60">
        <v>23777794</v>
      </c>
    </row>
    <row r="79" spans="2:6" x14ac:dyDescent="0.25">
      <c r="B79" s="58">
        <v>941</v>
      </c>
      <c r="C79" s="59" t="s">
        <v>76</v>
      </c>
      <c r="D79" s="60">
        <v>5600000</v>
      </c>
      <c r="E79" s="60">
        <v>24555654.120000001</v>
      </c>
      <c r="F79" s="60">
        <v>15600000</v>
      </c>
    </row>
    <row r="80" spans="2:6" x14ac:dyDescent="0.25">
      <c r="B80" s="58">
        <v>945</v>
      </c>
      <c r="C80" s="59" t="s">
        <v>77</v>
      </c>
      <c r="D80" s="60">
        <v>3345288</v>
      </c>
      <c r="E80" s="60">
        <v>3035390.1</v>
      </c>
      <c r="F80" s="60">
        <v>3390094</v>
      </c>
    </row>
    <row r="81" spans="2:8" x14ac:dyDescent="0.25">
      <c r="B81" s="58">
        <v>991</v>
      </c>
      <c r="C81" s="59" t="s">
        <v>78</v>
      </c>
      <c r="D81" s="60">
        <v>2036049</v>
      </c>
      <c r="E81" s="60">
        <v>1929877.19</v>
      </c>
      <c r="F81" s="60">
        <v>2065217</v>
      </c>
    </row>
    <row r="82" spans="2:8" x14ac:dyDescent="0.25">
      <c r="B82" s="58">
        <v>992</v>
      </c>
      <c r="C82" s="59" t="s">
        <v>79</v>
      </c>
      <c r="D82" s="60">
        <v>1801599</v>
      </c>
      <c r="E82" s="60">
        <v>1771400.2099999997</v>
      </c>
      <c r="F82" s="60">
        <v>1835715</v>
      </c>
    </row>
    <row r="83" spans="2:8" x14ac:dyDescent="0.25">
      <c r="B83" s="58">
        <v>993</v>
      </c>
      <c r="C83" s="59" t="s">
        <v>80</v>
      </c>
      <c r="D83" s="60">
        <v>6082327</v>
      </c>
      <c r="E83" s="60">
        <v>6090887.4000000004</v>
      </c>
      <c r="F83" s="60">
        <v>5990940</v>
      </c>
    </row>
    <row r="84" spans="2:8" x14ac:dyDescent="0.25">
      <c r="B84" s="58">
        <v>994</v>
      </c>
      <c r="C84" s="59" t="s">
        <v>81</v>
      </c>
      <c r="D84" s="60">
        <v>2002551</v>
      </c>
      <c r="E84" s="60">
        <v>1827073.82</v>
      </c>
      <c r="F84" s="60">
        <v>2036380</v>
      </c>
    </row>
    <row r="85" spans="2:8" x14ac:dyDescent="0.25">
      <c r="B85" s="62">
        <v>995</v>
      </c>
      <c r="C85" s="63" t="s">
        <v>82</v>
      </c>
      <c r="D85" s="60">
        <v>1657092</v>
      </c>
      <c r="E85" s="60">
        <v>1683209.8399999999</v>
      </c>
      <c r="F85" s="60">
        <v>1776118</v>
      </c>
    </row>
    <row r="86" spans="2:8" s="2" customFormat="1" x14ac:dyDescent="0.25">
      <c r="B86" s="74"/>
      <c r="C86" s="82" t="s">
        <v>83</v>
      </c>
      <c r="D86" s="79">
        <v>2669419872</v>
      </c>
      <c r="E86" s="79">
        <v>2632527625.519999</v>
      </c>
      <c r="F86" s="79">
        <v>2769425324</v>
      </c>
      <c r="G86" s="19"/>
      <c r="H86" s="20"/>
    </row>
    <row r="87" spans="2:8" s="2" customFormat="1" x14ac:dyDescent="0.25">
      <c r="B87" s="64">
        <v>202</v>
      </c>
      <c r="C87" s="83" t="s">
        <v>84</v>
      </c>
      <c r="D87" s="80">
        <v>237649259</v>
      </c>
      <c r="E87" s="80"/>
      <c r="F87" s="80">
        <v>345051887</v>
      </c>
    </row>
    <row r="88" spans="2:8" x14ac:dyDescent="0.25">
      <c r="B88" s="74"/>
      <c r="C88" s="82" t="s">
        <v>88</v>
      </c>
      <c r="D88" s="79">
        <v>2907069131</v>
      </c>
      <c r="E88" s="79">
        <v>2632527625.519999</v>
      </c>
      <c r="F88" s="79">
        <v>3114477211</v>
      </c>
    </row>
    <row r="91" spans="2:8" x14ac:dyDescent="0.25">
      <c r="B91" s="55" t="s">
        <v>85</v>
      </c>
      <c r="C91" s="1"/>
      <c r="D91" s="5"/>
      <c r="E91" s="5"/>
      <c r="F91" s="5"/>
      <c r="G91" s="6"/>
    </row>
    <row r="92" spans="2:8" ht="30" x14ac:dyDescent="0.25">
      <c r="B92" s="74" t="s">
        <v>86</v>
      </c>
      <c r="C92" s="74" t="s">
        <v>2</v>
      </c>
      <c r="D92" s="75" t="s">
        <v>87</v>
      </c>
      <c r="E92" s="75" t="s">
        <v>235</v>
      </c>
      <c r="F92" s="75" t="s">
        <v>236</v>
      </c>
    </row>
    <row r="93" spans="2:8" x14ac:dyDescent="0.25">
      <c r="B93" s="53">
        <v>100</v>
      </c>
      <c r="C93" s="53" t="s">
        <v>5</v>
      </c>
      <c r="D93" s="66">
        <v>1405276</v>
      </c>
      <c r="E93" s="29">
        <v>11808736</v>
      </c>
      <c r="F93" s="29">
        <v>13214012</v>
      </c>
    </row>
    <row r="94" spans="2:8" x14ac:dyDescent="0.25">
      <c r="B94" s="53">
        <v>101</v>
      </c>
      <c r="C94" s="53" t="s">
        <v>6</v>
      </c>
      <c r="D94" s="110">
        <v>30329518</v>
      </c>
      <c r="E94" s="26">
        <v>45361205</v>
      </c>
      <c r="F94" s="26">
        <v>75690723</v>
      </c>
    </row>
    <row r="95" spans="2:8" x14ac:dyDescent="0.25">
      <c r="B95" s="52">
        <v>102</v>
      </c>
      <c r="C95" s="52" t="s">
        <v>7</v>
      </c>
      <c r="D95" s="110">
        <v>22513355</v>
      </c>
      <c r="E95" s="26">
        <v>45361205</v>
      </c>
      <c r="F95" s="26">
        <v>67874560</v>
      </c>
    </row>
    <row r="96" spans="2:8" x14ac:dyDescent="0.25">
      <c r="B96" s="52">
        <v>103</v>
      </c>
      <c r="C96" s="52" t="s">
        <v>8</v>
      </c>
      <c r="D96" s="110">
        <v>15585963</v>
      </c>
      <c r="E96" s="26">
        <v>45361205</v>
      </c>
      <c r="F96" s="26">
        <v>60947168</v>
      </c>
    </row>
    <row r="97" spans="2:7" x14ac:dyDescent="0.25">
      <c r="B97" s="51">
        <v>104</v>
      </c>
      <c r="C97" s="51" t="s">
        <v>9</v>
      </c>
      <c r="D97" s="111">
        <v>19053087</v>
      </c>
      <c r="E97" s="112">
        <v>45361205</v>
      </c>
      <c r="F97" s="26">
        <v>64414292</v>
      </c>
    </row>
    <row r="98" spans="2:7" x14ac:dyDescent="0.25">
      <c r="B98" s="74"/>
      <c r="C98" s="82" t="s">
        <v>88</v>
      </c>
      <c r="D98" s="81">
        <v>88887199</v>
      </c>
      <c r="E98" s="81">
        <v>193253556</v>
      </c>
      <c r="F98" s="81">
        <v>282140755</v>
      </c>
    </row>
    <row r="99" spans="2:7" x14ac:dyDescent="0.25">
      <c r="B99" s="65"/>
      <c r="C99" s="1"/>
      <c r="G99" s="7"/>
    </row>
  </sheetData>
  <mergeCells count="2">
    <mergeCell ref="B2:F2"/>
    <mergeCell ref="B1:F1"/>
  </mergeCells>
  <phoneticPr fontId="17" type="noConversion"/>
  <printOptions horizontalCentered="1"/>
  <pageMargins left="0.25" right="0.25" top="0.39" bottom="0.75" header="0.3" footer="0.3"/>
  <pageSetup scale="90" fitToHeight="0" orientation="portrait" horizontalDpi="300" verticalDpi="300" r:id="rId1"/>
  <headerFooter>
    <oddFooter>&amp;C&amp;"Arial,Italic"&amp;8page &amp;P of &amp;N</oddFooter>
  </headerFooter>
  <rowBreaks count="1" manualBreakCount="1">
    <brk id="90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B5B2-15AF-4DF5-8C0B-F5BE9B2F2954}">
  <sheetPr>
    <pageSetUpPr fitToPage="1"/>
  </sheetPr>
  <dimension ref="B1:F14"/>
  <sheetViews>
    <sheetView showGridLines="0" zoomScaleNormal="100" workbookViewId="0">
      <pane ySplit="2" topLeftCell="A3" activePane="bottomLeft" state="frozen"/>
      <selection pane="bottomLeft" activeCell="E9" sqref="E9"/>
    </sheetView>
  </sheetViews>
  <sheetFormatPr defaultColWidth="8.7109375" defaultRowHeight="15" x14ac:dyDescent="0.25"/>
  <cols>
    <col min="1" max="1" width="5.7109375" style="9" customWidth="1"/>
    <col min="2" max="2" width="9" style="9" customWidth="1"/>
    <col min="3" max="3" width="34.140625" style="9" bestFit="1" customWidth="1"/>
    <col min="4" max="4" width="18.5703125" style="11" bestFit="1" customWidth="1"/>
    <col min="5" max="5" width="18.5703125" style="9" bestFit="1" customWidth="1"/>
    <col min="6" max="6" width="18.5703125" style="11" bestFit="1" customWidth="1"/>
    <col min="7" max="8" width="8.7109375" style="9"/>
    <col min="9" max="9" width="12.140625" style="9" customWidth="1"/>
    <col min="10" max="10" width="27.42578125" style="9" customWidth="1"/>
    <col min="11" max="11" width="13" style="9" customWidth="1"/>
    <col min="12" max="16384" width="8.7109375" style="9"/>
  </cols>
  <sheetData>
    <row r="1" spans="2:6" s="32" customFormat="1" ht="18.600000000000001" customHeight="1" x14ac:dyDescent="0.3">
      <c r="B1" s="31" t="s">
        <v>0</v>
      </c>
      <c r="C1" s="31"/>
      <c r="D1" s="31"/>
      <c r="E1" s="31"/>
      <c r="F1" s="31"/>
    </row>
    <row r="2" spans="2:6" s="1" customFormat="1" ht="15.75" x14ac:dyDescent="0.25">
      <c r="B2" s="33" t="s">
        <v>421</v>
      </c>
      <c r="C2" s="33"/>
      <c r="D2" s="33"/>
      <c r="E2" s="33"/>
      <c r="F2" s="33"/>
    </row>
    <row r="3" spans="2:6" s="1" customFormat="1" ht="15.75" x14ac:dyDescent="0.25"/>
    <row r="4" spans="2:6" x14ac:dyDescent="0.25">
      <c r="B4" s="75" t="s">
        <v>89</v>
      </c>
      <c r="C4" s="74" t="s">
        <v>411</v>
      </c>
      <c r="D4" s="75" t="s">
        <v>3</v>
      </c>
      <c r="E4" s="75" t="s">
        <v>423</v>
      </c>
      <c r="F4" s="75" t="s">
        <v>233</v>
      </c>
    </row>
    <row r="5" spans="2:6" x14ac:dyDescent="0.25">
      <c r="B5" s="67">
        <v>1015</v>
      </c>
      <c r="C5" s="76" t="s">
        <v>415</v>
      </c>
      <c r="D5" s="54">
        <v>356468</v>
      </c>
      <c r="E5" s="54">
        <v>340185.81</v>
      </c>
      <c r="F5" s="27">
        <v>2192000</v>
      </c>
    </row>
    <row r="6" spans="2:6" ht="30" x14ac:dyDescent="0.25">
      <c r="B6" s="67">
        <v>1020</v>
      </c>
      <c r="C6" s="113" t="s">
        <v>412</v>
      </c>
      <c r="D6" s="54">
        <v>224811669</v>
      </c>
      <c r="E6" s="54">
        <v>64257806.590000004</v>
      </c>
      <c r="F6" s="54">
        <v>205918877</v>
      </c>
    </row>
    <row r="7" spans="2:6" x14ac:dyDescent="0.25">
      <c r="B7" s="67">
        <v>1030</v>
      </c>
      <c r="C7" s="77" t="s">
        <v>413</v>
      </c>
      <c r="D7" s="54">
        <v>210976</v>
      </c>
      <c r="E7" s="54">
        <v>44283</v>
      </c>
      <c r="F7" s="54">
        <v>171592</v>
      </c>
    </row>
    <row r="8" spans="2:6" x14ac:dyDescent="0.25">
      <c r="B8" s="67">
        <v>1035</v>
      </c>
      <c r="C8" s="125" t="s">
        <v>414</v>
      </c>
      <c r="D8" s="54">
        <v>63795216</v>
      </c>
      <c r="E8" s="54">
        <v>29917554.170000002</v>
      </c>
      <c r="F8" s="54">
        <v>20164031</v>
      </c>
    </row>
    <row r="9" spans="2:6" x14ac:dyDescent="0.25">
      <c r="B9" s="67">
        <v>1040</v>
      </c>
      <c r="C9" s="125" t="s">
        <v>416</v>
      </c>
      <c r="D9" s="54" t="s">
        <v>426</v>
      </c>
      <c r="E9" s="54">
        <v>23418733.259999987</v>
      </c>
      <c r="F9" s="54">
        <v>79253998</v>
      </c>
    </row>
    <row r="10" spans="2:6" x14ac:dyDescent="0.25">
      <c r="B10" s="67">
        <v>1045</v>
      </c>
      <c r="C10" s="77" t="s">
        <v>417</v>
      </c>
      <c r="D10" s="54">
        <v>387022</v>
      </c>
      <c r="E10" s="54">
        <v>559472.04</v>
      </c>
      <c r="F10" s="54">
        <v>1394747</v>
      </c>
    </row>
    <row r="11" spans="2:6" x14ac:dyDescent="0.25">
      <c r="B11" s="67">
        <v>1070</v>
      </c>
      <c r="C11" s="77" t="s">
        <v>418</v>
      </c>
      <c r="D11" s="54">
        <v>715230120.00000024</v>
      </c>
      <c r="E11" s="54">
        <v>249399730.08000004</v>
      </c>
      <c r="F11" s="54">
        <v>780375907</v>
      </c>
    </row>
    <row r="12" spans="2:6" x14ac:dyDescent="0.25">
      <c r="B12" s="67">
        <v>1080</v>
      </c>
      <c r="C12" s="77" t="s">
        <v>419</v>
      </c>
      <c r="D12" s="54">
        <v>189260639.00000003</v>
      </c>
      <c r="E12" s="54">
        <v>75095035.99000001</v>
      </c>
      <c r="F12" s="54">
        <v>96760617</v>
      </c>
    </row>
    <row r="13" spans="2:6" ht="15.75" x14ac:dyDescent="0.25">
      <c r="B13" s="82" t="s">
        <v>88</v>
      </c>
      <c r="C13" s="74"/>
      <c r="D13" s="79">
        <v>1277841531.0000002</v>
      </c>
      <c r="E13" s="79">
        <v>443032800.94000006</v>
      </c>
      <c r="F13" s="79">
        <v>1186231769</v>
      </c>
    </row>
    <row r="14" spans="2:6" x14ac:dyDescent="0.25">
      <c r="B14" s="124" t="s">
        <v>427</v>
      </c>
      <c r="C14" s="124"/>
    </row>
  </sheetData>
  <mergeCells count="1">
    <mergeCell ref="B14:C14"/>
  </mergeCells>
  <printOptions horizontalCentered="1"/>
  <pageMargins left="0.25" right="0.25" top="0.75" bottom="0.75" header="0.3" footer="0.3"/>
  <pageSetup fitToHeight="0" orientation="portrait" r:id="rId1"/>
  <headerFooter>
    <oddFooter>&amp;C&amp;"Arial,Italic"&amp;8page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C5D0B-4809-4FF1-A330-D2DB26AAABC4}">
  <sheetPr>
    <pageSetUpPr fitToPage="1"/>
  </sheetPr>
  <dimension ref="B1:T302"/>
  <sheetViews>
    <sheetView showGridLines="0" zoomScaleNormal="100" zoomScaleSheetLayoutView="70" workbookViewId="0">
      <selection activeCell="D22" sqref="D22"/>
    </sheetView>
  </sheetViews>
  <sheetFormatPr defaultColWidth="9.140625" defaultRowHeight="12.75" x14ac:dyDescent="0.2"/>
  <cols>
    <col min="1" max="1" width="9.140625" style="12"/>
    <col min="2" max="2" width="6.7109375" style="98" bestFit="1" customWidth="1"/>
    <col min="3" max="3" width="55.42578125" style="13" customWidth="1"/>
    <col min="4" max="4" width="15.28515625" style="14" bestFit="1" customWidth="1"/>
    <col min="5" max="5" width="16.7109375" style="14" bestFit="1" customWidth="1"/>
    <col min="6" max="6" width="15.42578125" style="14" bestFit="1" customWidth="1"/>
    <col min="7" max="7" width="8.5703125" style="48" customWidth="1"/>
    <col min="8" max="8" width="8.7109375" style="14" customWidth="1"/>
    <col min="9" max="9" width="20.7109375" style="25" customWidth="1"/>
    <col min="10" max="10" width="3.85546875" style="15" customWidth="1"/>
    <col min="11" max="11" width="20.7109375" style="25" customWidth="1"/>
    <col min="12" max="12" width="5" style="12" bestFit="1" customWidth="1"/>
    <col min="13" max="13" width="20.7109375" style="25" customWidth="1"/>
    <col min="14" max="14" width="14" style="10" bestFit="1" customWidth="1"/>
    <col min="15" max="15" width="9.140625" style="12"/>
    <col min="16" max="16" width="36" style="12" bestFit="1" customWidth="1"/>
    <col min="17" max="17" width="22.42578125" style="12" bestFit="1" customWidth="1"/>
    <col min="18" max="18" width="41.85546875" style="12" bestFit="1" customWidth="1"/>
    <col min="19" max="19" width="24.140625" style="12" customWidth="1"/>
    <col min="20" max="20" width="12.5703125" style="12" customWidth="1"/>
    <col min="21" max="21" width="10.42578125" style="12" bestFit="1" customWidth="1"/>
    <col min="22" max="22" width="22.42578125" style="12" bestFit="1" customWidth="1"/>
    <col min="23" max="23" width="14.140625" style="12" bestFit="1" customWidth="1"/>
    <col min="24" max="16384" width="9.140625" style="12"/>
  </cols>
  <sheetData>
    <row r="1" spans="2:20" s="36" customFormat="1" ht="17.649999999999999" customHeight="1" x14ac:dyDescent="0.3">
      <c r="B1" s="117" t="s">
        <v>0</v>
      </c>
      <c r="C1" s="117"/>
      <c r="D1" s="117"/>
      <c r="E1" s="117"/>
      <c r="F1" s="117"/>
      <c r="G1" s="28"/>
      <c r="H1" s="28"/>
      <c r="I1" s="30"/>
      <c r="J1" s="28"/>
      <c r="K1" s="30"/>
      <c r="L1" s="34"/>
      <c r="M1" s="30"/>
      <c r="N1" s="35"/>
      <c r="T1" s="43"/>
    </row>
    <row r="2" spans="2:20" s="41" customFormat="1" ht="12" customHeight="1" x14ac:dyDescent="0.25">
      <c r="B2" s="118" t="s">
        <v>237</v>
      </c>
      <c r="C2" s="118"/>
      <c r="D2" s="118"/>
      <c r="E2" s="118"/>
      <c r="F2" s="118"/>
      <c r="G2" s="37"/>
      <c r="H2" s="37"/>
      <c r="I2" s="38"/>
      <c r="J2" s="37"/>
      <c r="K2" s="38"/>
      <c r="L2" s="39"/>
      <c r="M2" s="38"/>
      <c r="N2" s="40"/>
      <c r="T2" s="44"/>
    </row>
    <row r="3" spans="2:20" s="41" customFormat="1" ht="12.4" customHeight="1" x14ac:dyDescent="0.25">
      <c r="B3" s="118" t="s">
        <v>91</v>
      </c>
      <c r="C3" s="118"/>
      <c r="D3" s="118"/>
      <c r="E3" s="118"/>
      <c r="F3" s="118"/>
      <c r="G3" s="37"/>
      <c r="H3" s="37"/>
      <c r="I3" s="38"/>
      <c r="J3" s="37"/>
      <c r="K3" s="38"/>
      <c r="L3" s="39"/>
      <c r="M3" s="38"/>
      <c r="N3" s="40"/>
      <c r="T3" s="44"/>
    </row>
    <row r="4" spans="2:20" s="15" customFormat="1" x14ac:dyDescent="0.2">
      <c r="B4" s="97"/>
      <c r="C4" s="16"/>
      <c r="D4" s="17" t="s">
        <v>92</v>
      </c>
      <c r="E4" s="17"/>
      <c r="F4" s="18"/>
      <c r="G4" s="18"/>
      <c r="H4" s="17"/>
      <c r="I4" s="25"/>
      <c r="K4" s="25"/>
      <c r="M4" s="25"/>
      <c r="N4" s="10"/>
      <c r="T4" s="12"/>
    </row>
    <row r="6" spans="2:20" ht="15.75" x14ac:dyDescent="0.2">
      <c r="B6" s="84" t="s">
        <v>89</v>
      </c>
      <c r="C6" s="72" t="s">
        <v>238</v>
      </c>
      <c r="D6" s="84" t="s">
        <v>239</v>
      </c>
      <c r="E6" s="84" t="s">
        <v>424</v>
      </c>
      <c r="F6" s="84" t="s">
        <v>315</v>
      </c>
    </row>
    <row r="7" spans="2:20" ht="15" x14ac:dyDescent="0.2">
      <c r="B7" s="92">
        <v>4108</v>
      </c>
      <c r="C7" s="68" t="s">
        <v>93</v>
      </c>
      <c r="D7" s="69">
        <v>3967931</v>
      </c>
      <c r="E7" s="69">
        <v>4076754.9</v>
      </c>
      <c r="F7" s="70">
        <v>0</v>
      </c>
    </row>
    <row r="8" spans="2:20" ht="15" x14ac:dyDescent="0.2">
      <c r="B8" s="92">
        <v>4109</v>
      </c>
      <c r="C8" s="68" t="s">
        <v>94</v>
      </c>
      <c r="D8" s="69">
        <v>164130</v>
      </c>
      <c r="E8" s="69">
        <v>261842.5</v>
      </c>
      <c r="F8" s="69">
        <v>0</v>
      </c>
    </row>
    <row r="9" spans="2:20" ht="15" x14ac:dyDescent="0.2">
      <c r="B9" s="92">
        <v>4110</v>
      </c>
      <c r="C9" s="68" t="s">
        <v>95</v>
      </c>
      <c r="D9" s="69">
        <v>50354956</v>
      </c>
      <c r="E9" s="69">
        <v>183278231.36000001</v>
      </c>
      <c r="F9" s="69">
        <v>41675795</v>
      </c>
    </row>
    <row r="10" spans="2:20" ht="15" x14ac:dyDescent="0.2">
      <c r="B10" s="92">
        <v>4111</v>
      </c>
      <c r="C10" s="68" t="s">
        <v>96</v>
      </c>
      <c r="D10" s="69">
        <v>8539907</v>
      </c>
      <c r="E10" s="69">
        <v>4545683.29</v>
      </c>
      <c r="F10" s="69">
        <v>8406075</v>
      </c>
    </row>
    <row r="11" spans="2:20" ht="15" x14ac:dyDescent="0.2">
      <c r="B11" s="92">
        <v>4112</v>
      </c>
      <c r="C11" s="68" t="s">
        <v>97</v>
      </c>
      <c r="D11" s="69">
        <v>0</v>
      </c>
      <c r="E11" s="69">
        <v>0</v>
      </c>
      <c r="F11" s="69">
        <v>0</v>
      </c>
    </row>
    <row r="12" spans="2:20" ht="15" x14ac:dyDescent="0.2">
      <c r="B12" s="92">
        <v>4113</v>
      </c>
      <c r="C12" s="68" t="s">
        <v>98</v>
      </c>
      <c r="D12" s="69">
        <v>7439812</v>
      </c>
      <c r="E12" s="69">
        <v>4102314.75</v>
      </c>
      <c r="F12" s="69">
        <v>7580822</v>
      </c>
    </row>
    <row r="13" spans="2:20" ht="15" x14ac:dyDescent="0.2">
      <c r="B13" s="92">
        <v>4114</v>
      </c>
      <c r="C13" s="68" t="s">
        <v>99</v>
      </c>
      <c r="D13" s="69">
        <v>53497226</v>
      </c>
      <c r="E13" s="69">
        <v>47479044.670000002</v>
      </c>
      <c r="F13" s="69">
        <v>19267531</v>
      </c>
    </row>
    <row r="14" spans="2:20" ht="15" x14ac:dyDescent="0.2">
      <c r="B14" s="92">
        <v>4115</v>
      </c>
      <c r="C14" s="68" t="s">
        <v>100</v>
      </c>
      <c r="D14" s="69">
        <v>6006831</v>
      </c>
      <c r="E14" s="69">
        <v>5846219.5099999998</v>
      </c>
      <c r="F14" s="69">
        <v>5592321</v>
      </c>
    </row>
    <row r="15" spans="2:20" ht="15" x14ac:dyDescent="0.2">
      <c r="B15" s="92">
        <v>4116</v>
      </c>
      <c r="C15" s="68" t="s">
        <v>101</v>
      </c>
      <c r="D15" s="69">
        <v>22662039</v>
      </c>
      <c r="E15" s="69">
        <v>22269126.399999999</v>
      </c>
      <c r="F15" s="69">
        <v>23427177</v>
      </c>
    </row>
    <row r="16" spans="2:20" ht="15" x14ac:dyDescent="0.2">
      <c r="B16" s="92">
        <v>4117</v>
      </c>
      <c r="C16" s="68" t="s">
        <v>240</v>
      </c>
      <c r="D16" s="69">
        <v>0</v>
      </c>
      <c r="E16" s="69">
        <v>252812557.65000001</v>
      </c>
      <c r="F16" s="69">
        <v>46280840</v>
      </c>
    </row>
    <row r="17" spans="2:6" ht="15" x14ac:dyDescent="0.2">
      <c r="B17" s="92">
        <v>4373</v>
      </c>
      <c r="C17" s="68" t="s">
        <v>102</v>
      </c>
      <c r="D17" s="69">
        <v>0</v>
      </c>
      <c r="E17" s="69">
        <v>0</v>
      </c>
      <c r="F17" s="69">
        <v>0</v>
      </c>
    </row>
    <row r="18" spans="2:6" ht="15" x14ac:dyDescent="0.2">
      <c r="B18" s="92">
        <v>4374</v>
      </c>
      <c r="C18" s="68" t="s">
        <v>103</v>
      </c>
      <c r="D18" s="69">
        <v>463887</v>
      </c>
      <c r="E18" s="69">
        <v>72980.2</v>
      </c>
      <c r="F18" s="69">
        <v>6588</v>
      </c>
    </row>
    <row r="19" spans="2:6" ht="15" x14ac:dyDescent="0.2">
      <c r="B19" s="92">
        <v>4375</v>
      </c>
      <c r="C19" s="68" t="s">
        <v>241</v>
      </c>
      <c r="D19" s="69">
        <v>0</v>
      </c>
      <c r="E19" s="69">
        <v>0</v>
      </c>
      <c r="F19" s="69">
        <v>534672</v>
      </c>
    </row>
    <row r="20" spans="2:6" ht="15" x14ac:dyDescent="0.2">
      <c r="B20" s="92">
        <v>4603</v>
      </c>
      <c r="C20" s="68" t="s">
        <v>104</v>
      </c>
      <c r="D20" s="71">
        <v>29194359</v>
      </c>
      <c r="E20" s="71">
        <v>28146545.41</v>
      </c>
      <c r="F20" s="69">
        <v>1320624</v>
      </c>
    </row>
    <row r="21" spans="2:6" ht="15" x14ac:dyDescent="0.2">
      <c r="B21" s="92">
        <v>4604</v>
      </c>
      <c r="C21" s="68" t="s">
        <v>105</v>
      </c>
      <c r="D21" s="71">
        <v>248892</v>
      </c>
      <c r="E21" s="71">
        <v>880092.49</v>
      </c>
      <c r="F21" s="69">
        <v>0</v>
      </c>
    </row>
    <row r="22" spans="2:6" ht="15" x14ac:dyDescent="0.2">
      <c r="B22" s="92">
        <v>4605</v>
      </c>
      <c r="C22" s="68" t="s">
        <v>106</v>
      </c>
      <c r="D22" s="71">
        <v>1437602</v>
      </c>
      <c r="E22" s="71">
        <v>1246162.98</v>
      </c>
      <c r="F22" s="69">
        <v>79808</v>
      </c>
    </row>
    <row r="23" spans="2:6" ht="15" x14ac:dyDescent="0.2">
      <c r="B23" s="92">
        <v>4606</v>
      </c>
      <c r="C23" s="68" t="s">
        <v>107</v>
      </c>
      <c r="D23" s="71">
        <v>14443446</v>
      </c>
      <c r="E23" s="71">
        <v>14125329.640000001</v>
      </c>
      <c r="F23" s="69">
        <v>15335993</v>
      </c>
    </row>
    <row r="24" spans="2:6" ht="15" x14ac:dyDescent="0.2">
      <c r="B24" s="92">
        <v>4608</v>
      </c>
      <c r="C24" s="68" t="s">
        <v>108</v>
      </c>
      <c r="D24" s="71">
        <v>830353</v>
      </c>
      <c r="E24" s="71">
        <v>1056304.06</v>
      </c>
      <c r="F24" s="69">
        <v>0</v>
      </c>
    </row>
    <row r="25" spans="2:6" ht="15" x14ac:dyDescent="0.2">
      <c r="B25" s="92">
        <v>4609</v>
      </c>
      <c r="C25" s="68" t="s">
        <v>242</v>
      </c>
      <c r="D25" s="71">
        <v>0</v>
      </c>
      <c r="E25" s="71">
        <v>0</v>
      </c>
      <c r="F25" s="69">
        <v>3283446</v>
      </c>
    </row>
    <row r="26" spans="2:6" ht="15" x14ac:dyDescent="0.2">
      <c r="B26" s="92">
        <v>4701</v>
      </c>
      <c r="C26" s="68" t="s">
        <v>109</v>
      </c>
      <c r="D26" s="71">
        <v>71160981</v>
      </c>
      <c r="E26" s="71">
        <v>69346368.310000002</v>
      </c>
      <c r="F26" s="69">
        <v>78939237</v>
      </c>
    </row>
    <row r="27" spans="2:6" ht="15" x14ac:dyDescent="0.2">
      <c r="B27" s="92">
        <v>4702</v>
      </c>
      <c r="C27" s="68" t="s">
        <v>110</v>
      </c>
      <c r="D27" s="71">
        <v>493073</v>
      </c>
      <c r="E27" s="71">
        <v>138226.97</v>
      </c>
      <c r="F27" s="69">
        <v>1010996</v>
      </c>
    </row>
    <row r="28" spans="2:6" ht="15" x14ac:dyDescent="0.2">
      <c r="B28" s="92">
        <v>4703</v>
      </c>
      <c r="C28" s="68" t="s">
        <v>243</v>
      </c>
      <c r="D28" s="69">
        <v>4834234</v>
      </c>
      <c r="E28" s="69">
        <v>84094307.75</v>
      </c>
      <c r="F28" s="69">
        <v>3980338</v>
      </c>
    </row>
    <row r="29" spans="2:6" ht="15" x14ac:dyDescent="0.2">
      <c r="B29" s="92">
        <v>4704</v>
      </c>
      <c r="C29" s="68" t="s">
        <v>111</v>
      </c>
      <c r="D29" s="71">
        <v>12433170</v>
      </c>
      <c r="E29" s="71">
        <v>83039587.189999998</v>
      </c>
      <c r="F29" s="69">
        <v>2744221</v>
      </c>
    </row>
    <row r="30" spans="2:6" ht="15" x14ac:dyDescent="0.2">
      <c r="B30" s="92">
        <v>4706</v>
      </c>
      <c r="C30" s="68" t="s">
        <v>112</v>
      </c>
      <c r="D30" s="71">
        <v>2349396</v>
      </c>
      <c r="E30" s="71">
        <v>93902683.460000008</v>
      </c>
      <c r="F30" s="69">
        <v>4507241</v>
      </c>
    </row>
    <row r="31" spans="2:6" ht="15" x14ac:dyDescent="0.2">
      <c r="B31" s="92">
        <v>4707</v>
      </c>
      <c r="C31" s="68" t="s">
        <v>113</v>
      </c>
      <c r="D31" s="71">
        <v>1385289</v>
      </c>
      <c r="E31" s="71">
        <v>18165493.25</v>
      </c>
      <c r="F31" s="69">
        <v>2316559</v>
      </c>
    </row>
    <row r="32" spans="2:6" ht="15" x14ac:dyDescent="0.2">
      <c r="B32" s="92">
        <v>4708</v>
      </c>
      <c r="C32" s="68" t="s">
        <v>114</v>
      </c>
      <c r="D32" s="71">
        <v>1043034</v>
      </c>
      <c r="E32" s="71">
        <v>9879288.2899999991</v>
      </c>
      <c r="F32" s="69">
        <v>623729</v>
      </c>
    </row>
    <row r="33" spans="2:6" ht="15" x14ac:dyDescent="0.2">
      <c r="B33" s="92">
        <v>4709</v>
      </c>
      <c r="C33" s="68" t="s">
        <v>115</v>
      </c>
      <c r="D33" s="69">
        <v>896852</v>
      </c>
      <c r="E33" s="69">
        <v>502602.27</v>
      </c>
      <c r="F33" s="69">
        <v>960768</v>
      </c>
    </row>
    <row r="34" spans="2:6" ht="15" x14ac:dyDescent="0.2">
      <c r="B34" s="92">
        <v>4811</v>
      </c>
      <c r="C34" s="68" t="s">
        <v>116</v>
      </c>
      <c r="D34" s="69">
        <v>0</v>
      </c>
      <c r="E34" s="69">
        <v>0</v>
      </c>
      <c r="F34" s="69">
        <v>0</v>
      </c>
    </row>
    <row r="35" spans="2:6" ht="15" x14ac:dyDescent="0.2">
      <c r="B35" s="92">
        <v>4812</v>
      </c>
      <c r="C35" s="68" t="s">
        <v>117</v>
      </c>
      <c r="D35" s="69">
        <v>15224607</v>
      </c>
      <c r="E35" s="69">
        <v>130084959.26000001</v>
      </c>
      <c r="F35" s="69">
        <v>9489170</v>
      </c>
    </row>
    <row r="36" spans="2:6" ht="15" x14ac:dyDescent="0.2">
      <c r="B36" s="92">
        <v>4813</v>
      </c>
      <c r="C36" s="68" t="s">
        <v>118</v>
      </c>
      <c r="D36" s="69">
        <v>5944097</v>
      </c>
      <c r="E36" s="69">
        <v>9271232.6799999997</v>
      </c>
      <c r="F36" s="69">
        <v>5478585</v>
      </c>
    </row>
    <row r="37" spans="2:6" ht="15" x14ac:dyDescent="0.2">
      <c r="B37" s="92">
        <v>4814</v>
      </c>
      <c r="C37" s="68" t="s">
        <v>119</v>
      </c>
      <c r="D37" s="69">
        <v>23362031</v>
      </c>
      <c r="E37" s="69">
        <v>11835411.800000001</v>
      </c>
      <c r="F37" s="69">
        <v>23175200</v>
      </c>
    </row>
    <row r="38" spans="2:6" ht="15" x14ac:dyDescent="0.2">
      <c r="B38" s="92">
        <v>4815</v>
      </c>
      <c r="C38" s="68" t="s">
        <v>120</v>
      </c>
      <c r="D38" s="69">
        <v>3513340</v>
      </c>
      <c r="E38" s="69">
        <v>1777639.33</v>
      </c>
      <c r="F38" s="69">
        <v>3630388</v>
      </c>
    </row>
    <row r="39" spans="2:6" ht="15" x14ac:dyDescent="0.2">
      <c r="B39" s="92">
        <v>4817</v>
      </c>
      <c r="C39" s="68" t="s">
        <v>121</v>
      </c>
      <c r="D39" s="69">
        <v>48784943</v>
      </c>
      <c r="E39" s="69">
        <v>28556469.16</v>
      </c>
      <c r="F39" s="69">
        <v>43829381</v>
      </c>
    </row>
    <row r="40" spans="2:6" ht="15" x14ac:dyDescent="0.2">
      <c r="B40" s="92">
        <v>4818</v>
      </c>
      <c r="C40" s="68" t="s">
        <v>122</v>
      </c>
      <c r="D40" s="69">
        <v>3729464</v>
      </c>
      <c r="E40" s="69">
        <v>2093645.47</v>
      </c>
      <c r="F40" s="69">
        <v>3616497</v>
      </c>
    </row>
    <row r="41" spans="2:6" ht="15" x14ac:dyDescent="0.2">
      <c r="B41" s="92">
        <v>4819</v>
      </c>
      <c r="C41" s="68" t="s">
        <v>123</v>
      </c>
      <c r="D41" s="69">
        <v>8645437</v>
      </c>
      <c r="E41" s="69">
        <v>4103169.75</v>
      </c>
      <c r="F41" s="69">
        <v>11285180</v>
      </c>
    </row>
    <row r="42" spans="2:6" ht="15" x14ac:dyDescent="0.2">
      <c r="B42" s="92">
        <v>4820</v>
      </c>
      <c r="C42" s="68" t="s">
        <v>124</v>
      </c>
      <c r="D42" s="69">
        <v>47065168</v>
      </c>
      <c r="E42" s="69">
        <v>43960996.890000001</v>
      </c>
      <c r="F42" s="69">
        <v>32142312</v>
      </c>
    </row>
    <row r="43" spans="2:6" ht="15" x14ac:dyDescent="0.2">
      <c r="B43" s="92">
        <v>4821</v>
      </c>
      <c r="C43" s="68" t="s">
        <v>244</v>
      </c>
      <c r="D43" s="69">
        <v>8778924</v>
      </c>
      <c r="E43" s="69">
        <v>8666622.6199999992</v>
      </c>
      <c r="F43" s="69">
        <v>9017504</v>
      </c>
    </row>
    <row r="44" spans="2:6" ht="15" x14ac:dyDescent="0.2">
      <c r="B44" s="92">
        <v>4822</v>
      </c>
      <c r="C44" s="68" t="s">
        <v>245</v>
      </c>
      <c r="D44" s="69">
        <v>22896220</v>
      </c>
      <c r="E44" s="69">
        <v>22285539.859999999</v>
      </c>
      <c r="F44" s="69">
        <v>28239961</v>
      </c>
    </row>
    <row r="45" spans="2:6" ht="15" x14ac:dyDescent="0.2">
      <c r="B45" s="92">
        <v>4823</v>
      </c>
      <c r="C45" s="68" t="s">
        <v>246</v>
      </c>
      <c r="D45" s="69">
        <v>5688686</v>
      </c>
      <c r="E45" s="69">
        <v>5538480.8399999999</v>
      </c>
      <c r="F45" s="69">
        <v>5223872</v>
      </c>
    </row>
    <row r="46" spans="2:6" ht="15" x14ac:dyDescent="0.2">
      <c r="B46" s="92">
        <v>4824</v>
      </c>
      <c r="C46" s="68" t="s">
        <v>247</v>
      </c>
      <c r="D46" s="69">
        <v>0</v>
      </c>
      <c r="E46" s="69">
        <v>288135447.23000002</v>
      </c>
      <c r="F46" s="69">
        <v>15158191</v>
      </c>
    </row>
    <row r="47" spans="2:6" ht="15" x14ac:dyDescent="0.2">
      <c r="B47" s="92">
        <v>4854</v>
      </c>
      <c r="C47" s="68" t="s">
        <v>125</v>
      </c>
      <c r="D47" s="69">
        <v>0</v>
      </c>
      <c r="E47" s="69">
        <v>0</v>
      </c>
      <c r="F47" s="69">
        <v>0</v>
      </c>
    </row>
    <row r="48" spans="2:6" ht="15" x14ac:dyDescent="0.2">
      <c r="B48" s="92">
        <v>4855</v>
      </c>
      <c r="C48" s="68" t="s">
        <v>248</v>
      </c>
      <c r="D48" s="69">
        <v>698256</v>
      </c>
      <c r="E48" s="69">
        <v>109857.94</v>
      </c>
      <c r="F48" s="69">
        <v>10675</v>
      </c>
    </row>
    <row r="49" spans="2:6" ht="15" x14ac:dyDescent="0.2">
      <c r="B49" s="92">
        <v>4856</v>
      </c>
      <c r="C49" s="68" t="s">
        <v>249</v>
      </c>
      <c r="D49" s="69">
        <v>263115</v>
      </c>
      <c r="E49" s="69">
        <v>40897.379999999997</v>
      </c>
      <c r="F49" s="69">
        <v>4571</v>
      </c>
    </row>
    <row r="50" spans="2:6" ht="15" x14ac:dyDescent="0.2">
      <c r="B50" s="92">
        <v>4857</v>
      </c>
      <c r="C50" s="68" t="s">
        <v>250</v>
      </c>
      <c r="D50" s="69">
        <v>0</v>
      </c>
      <c r="E50" s="69">
        <v>0</v>
      </c>
      <c r="F50" s="69">
        <v>580826</v>
      </c>
    </row>
    <row r="51" spans="2:6" ht="15" x14ac:dyDescent="0.2">
      <c r="B51" s="92">
        <v>4903</v>
      </c>
      <c r="C51" s="68" t="s">
        <v>126</v>
      </c>
      <c r="D51" s="69">
        <v>0</v>
      </c>
      <c r="E51" s="69">
        <v>0</v>
      </c>
      <c r="F51" s="69">
        <v>0</v>
      </c>
    </row>
    <row r="52" spans="2:6" ht="15" x14ac:dyDescent="0.2">
      <c r="B52" s="92">
        <v>4905</v>
      </c>
      <c r="C52" s="68" t="s">
        <v>127</v>
      </c>
      <c r="D52" s="69">
        <v>5435541</v>
      </c>
      <c r="E52" s="69">
        <v>4971000</v>
      </c>
      <c r="F52" s="69">
        <v>19789759</v>
      </c>
    </row>
    <row r="53" spans="2:6" ht="15" x14ac:dyDescent="0.2">
      <c r="B53" s="92">
        <v>4907</v>
      </c>
      <c r="C53" s="68" t="s">
        <v>251</v>
      </c>
      <c r="D53" s="69">
        <v>4162341</v>
      </c>
      <c r="E53" s="69">
        <v>3848000</v>
      </c>
      <c r="F53" s="69">
        <v>4177144</v>
      </c>
    </row>
    <row r="54" spans="2:6" ht="15" x14ac:dyDescent="0.2">
      <c r="B54" s="92">
        <v>4908</v>
      </c>
      <c r="C54" s="68" t="s">
        <v>252</v>
      </c>
      <c r="D54" s="69">
        <v>0</v>
      </c>
      <c r="E54" s="69">
        <v>0</v>
      </c>
      <c r="F54" s="69">
        <v>0</v>
      </c>
    </row>
    <row r="55" spans="2:6" ht="15" x14ac:dyDescent="0.2">
      <c r="B55" s="92">
        <v>4909</v>
      </c>
      <c r="C55" s="68" t="s">
        <v>253</v>
      </c>
      <c r="D55" s="69">
        <v>0</v>
      </c>
      <c r="E55" s="69">
        <v>36839567.119999997</v>
      </c>
      <c r="F55" s="69">
        <v>1892692</v>
      </c>
    </row>
    <row r="56" spans="2:6" ht="15" x14ac:dyDescent="0.2">
      <c r="B56" s="92">
        <v>4910</v>
      </c>
      <c r="C56" s="68" t="s">
        <v>254</v>
      </c>
      <c r="D56" s="69">
        <v>0</v>
      </c>
      <c r="E56" s="69">
        <v>188347.24</v>
      </c>
      <c r="F56" s="69">
        <v>7851</v>
      </c>
    </row>
    <row r="57" spans="2:6" ht="15" x14ac:dyDescent="0.2">
      <c r="B57" s="92">
        <v>4921</v>
      </c>
      <c r="C57" s="68" t="s">
        <v>128</v>
      </c>
      <c r="D57" s="70">
        <v>17478939</v>
      </c>
      <c r="E57" s="70">
        <v>16210000</v>
      </c>
      <c r="F57" s="70">
        <v>415024</v>
      </c>
    </row>
    <row r="58" spans="2:6" ht="15.75" x14ac:dyDescent="0.2">
      <c r="B58" s="84" t="s">
        <v>88</v>
      </c>
      <c r="C58" s="72"/>
      <c r="D58" s="119">
        <f>SUBTOTAL(109,debt_service_and_cap_funds[FY25 Adopted])</f>
        <v>515518509</v>
      </c>
      <c r="E58" s="119">
        <f>SUBTOTAL(109,debt_service_and_cap_funds[FY25 Actuals])</f>
        <v>1547785031.8699999</v>
      </c>
      <c r="F58" s="119">
        <f>SUBTOTAL(109,debt_service_and_cap_funds[FY26 Adopted])</f>
        <v>485039564</v>
      </c>
    </row>
    <row r="61" spans="2:6" ht="15.75" x14ac:dyDescent="0.2">
      <c r="B61" s="84" t="s">
        <v>89</v>
      </c>
      <c r="C61" s="72" t="s">
        <v>287</v>
      </c>
      <c r="D61" s="84" t="s">
        <v>239</v>
      </c>
      <c r="E61" s="84" t="s">
        <v>424</v>
      </c>
      <c r="F61" s="84" t="s">
        <v>315</v>
      </c>
    </row>
    <row r="62" spans="2:6" ht="15" x14ac:dyDescent="0.2">
      <c r="B62" s="91">
        <v>5348</v>
      </c>
      <c r="C62" s="85" t="s">
        <v>288</v>
      </c>
      <c r="D62" s="86">
        <v>37532</v>
      </c>
      <c r="E62" s="86">
        <v>23043.17</v>
      </c>
      <c r="F62" s="86">
        <v>119</v>
      </c>
    </row>
    <row r="63" spans="2:6" ht="15" x14ac:dyDescent="0.2">
      <c r="B63" s="91">
        <v>5731</v>
      </c>
      <c r="C63" s="85" t="s">
        <v>289</v>
      </c>
      <c r="D63" s="86">
        <v>1974</v>
      </c>
      <c r="E63" s="86">
        <v>0</v>
      </c>
      <c r="F63" s="86">
        <v>2100</v>
      </c>
    </row>
    <row r="64" spans="2:6" ht="15" x14ac:dyDescent="0.2">
      <c r="B64" s="91">
        <v>5732</v>
      </c>
      <c r="C64" s="85" t="s">
        <v>290</v>
      </c>
      <c r="D64" s="86">
        <v>431307</v>
      </c>
      <c r="E64" s="86">
        <v>0</v>
      </c>
      <c r="F64" s="86">
        <v>616231</v>
      </c>
    </row>
    <row r="65" spans="2:6" ht="15" x14ac:dyDescent="0.2">
      <c r="B65" s="91">
        <v>5733</v>
      </c>
      <c r="C65" s="85" t="s">
        <v>291</v>
      </c>
      <c r="D65" s="86">
        <v>253013</v>
      </c>
      <c r="E65" s="86">
        <v>0</v>
      </c>
      <c r="F65" s="86">
        <v>383358</v>
      </c>
    </row>
    <row r="66" spans="2:6" ht="15" x14ac:dyDescent="0.2">
      <c r="B66" s="91">
        <v>5734</v>
      </c>
      <c r="C66" s="85" t="s">
        <v>292</v>
      </c>
      <c r="D66" s="86">
        <v>404619</v>
      </c>
      <c r="E66" s="86">
        <v>0</v>
      </c>
      <c r="F66" s="86">
        <v>448481</v>
      </c>
    </row>
    <row r="67" spans="2:6" ht="15" x14ac:dyDescent="0.2">
      <c r="B67" s="91">
        <v>5735</v>
      </c>
      <c r="C67" s="85" t="s">
        <v>293</v>
      </c>
      <c r="D67" s="86">
        <v>26578263</v>
      </c>
      <c r="E67" s="86">
        <v>0</v>
      </c>
      <c r="F67" s="86">
        <v>28236116</v>
      </c>
    </row>
    <row r="68" spans="2:6" ht="15" x14ac:dyDescent="0.2">
      <c r="B68" s="91">
        <v>5736</v>
      </c>
      <c r="C68" s="85" t="s">
        <v>294</v>
      </c>
      <c r="D68" s="86">
        <v>24324414</v>
      </c>
      <c r="E68" s="86">
        <v>0</v>
      </c>
      <c r="F68" s="86">
        <v>26051823</v>
      </c>
    </row>
    <row r="69" spans="2:6" ht="15" x14ac:dyDescent="0.2">
      <c r="B69" s="91">
        <v>5737</v>
      </c>
      <c r="C69" s="85" t="s">
        <v>295</v>
      </c>
      <c r="D69" s="86">
        <v>28119938</v>
      </c>
      <c r="E69" s="86">
        <v>0</v>
      </c>
      <c r="F69" s="86">
        <v>29869846</v>
      </c>
    </row>
    <row r="70" spans="2:6" ht="15" x14ac:dyDescent="0.2">
      <c r="B70" s="91">
        <v>5738</v>
      </c>
      <c r="C70" s="85" t="s">
        <v>296</v>
      </c>
      <c r="D70" s="86">
        <v>44790683</v>
      </c>
      <c r="E70" s="86">
        <v>0</v>
      </c>
      <c r="F70" s="86">
        <v>46819906</v>
      </c>
    </row>
    <row r="71" spans="2:6" ht="15" x14ac:dyDescent="0.2">
      <c r="B71" s="91">
        <v>5749</v>
      </c>
      <c r="C71" s="85" t="s">
        <v>201</v>
      </c>
      <c r="D71" s="86">
        <v>190399564</v>
      </c>
      <c r="E71" s="86">
        <v>70675950.430000007</v>
      </c>
      <c r="F71" s="86">
        <v>115475200</v>
      </c>
    </row>
    <row r="72" spans="2:6" ht="15" x14ac:dyDescent="0.2">
      <c r="B72" s="91">
        <v>5759</v>
      </c>
      <c r="C72" s="85" t="s">
        <v>202</v>
      </c>
      <c r="D72" s="86">
        <v>129871100</v>
      </c>
      <c r="E72" s="86">
        <v>24837895.460000001</v>
      </c>
      <c r="F72" s="86">
        <v>92552477</v>
      </c>
    </row>
    <row r="73" spans="2:6" ht="15" x14ac:dyDescent="0.2">
      <c r="B73" s="91">
        <v>5811</v>
      </c>
      <c r="C73" s="85" t="s">
        <v>297</v>
      </c>
      <c r="D73" s="86">
        <v>34995336</v>
      </c>
      <c r="E73" s="86">
        <v>4248247.05</v>
      </c>
      <c r="F73" s="86">
        <v>34837355</v>
      </c>
    </row>
    <row r="74" spans="2:6" ht="15" x14ac:dyDescent="0.2">
      <c r="B74" s="91">
        <v>5812</v>
      </c>
      <c r="C74" s="85" t="s">
        <v>298</v>
      </c>
      <c r="D74" s="86">
        <v>87586519</v>
      </c>
      <c r="E74" s="86">
        <v>14925501.810000001</v>
      </c>
      <c r="F74" s="86">
        <v>77943461</v>
      </c>
    </row>
    <row r="75" spans="2:6" ht="15" x14ac:dyDescent="0.2">
      <c r="B75" s="91">
        <v>5813</v>
      </c>
      <c r="C75" s="85" t="s">
        <v>299</v>
      </c>
      <c r="D75" s="86">
        <v>59118378</v>
      </c>
      <c r="E75" s="86">
        <v>17588340.48</v>
      </c>
      <c r="F75" s="86">
        <v>45313834</v>
      </c>
    </row>
    <row r="76" spans="2:6" ht="15" x14ac:dyDescent="0.2">
      <c r="B76" s="91">
        <v>5816</v>
      </c>
      <c r="C76" s="85" t="s">
        <v>300</v>
      </c>
      <c r="D76" s="86">
        <v>3653124</v>
      </c>
      <c r="E76" s="86">
        <v>2276184</v>
      </c>
      <c r="F76" s="86">
        <v>3631899</v>
      </c>
    </row>
    <row r="77" spans="2:6" ht="15" x14ac:dyDescent="0.2">
      <c r="B77" s="91">
        <v>5820</v>
      </c>
      <c r="C77" s="85" t="s">
        <v>203</v>
      </c>
      <c r="D77" s="86">
        <v>41670348</v>
      </c>
      <c r="E77" s="86">
        <v>10406792.99</v>
      </c>
      <c r="F77" s="86">
        <v>44549403</v>
      </c>
    </row>
    <row r="78" spans="2:6" ht="15" x14ac:dyDescent="0.2">
      <c r="B78" s="91">
        <v>5821</v>
      </c>
      <c r="C78" s="85" t="s">
        <v>203</v>
      </c>
      <c r="D78" s="86">
        <v>37470771</v>
      </c>
      <c r="E78" s="86">
        <v>4958526.55</v>
      </c>
      <c r="F78" s="86">
        <v>56453645</v>
      </c>
    </row>
    <row r="79" spans="2:6" ht="15" x14ac:dyDescent="0.2">
      <c r="B79" s="91">
        <v>5822</v>
      </c>
      <c r="C79" s="85" t="s">
        <v>204</v>
      </c>
      <c r="D79" s="86">
        <v>17619414</v>
      </c>
      <c r="E79" s="86">
        <v>3868816.01</v>
      </c>
      <c r="F79" s="86">
        <v>21414766</v>
      </c>
    </row>
    <row r="80" spans="2:6" ht="15" x14ac:dyDescent="0.2">
      <c r="B80" s="91">
        <v>5823</v>
      </c>
      <c r="C80" s="85" t="s">
        <v>205</v>
      </c>
      <c r="D80" s="86">
        <v>59888497</v>
      </c>
      <c r="E80" s="86">
        <v>40465674.810000002</v>
      </c>
      <c r="F80" s="86">
        <v>90143731</v>
      </c>
    </row>
    <row r="81" spans="2:6" ht="15" x14ac:dyDescent="0.2">
      <c r="B81" s="91">
        <v>5852</v>
      </c>
      <c r="C81" s="85" t="s">
        <v>206</v>
      </c>
      <c r="D81" s="86">
        <v>33666156</v>
      </c>
      <c r="E81" s="86">
        <v>5092650.13</v>
      </c>
      <c r="F81" s="86">
        <v>32776374</v>
      </c>
    </row>
    <row r="82" spans="2:6" ht="15.75" x14ac:dyDescent="0.2">
      <c r="B82" s="84" t="s">
        <v>88</v>
      </c>
      <c r="C82" s="72"/>
      <c r="D82" s="93">
        <f>SUBTOTAL(109,Table2226[FY25 Adopted])</f>
        <v>820880950</v>
      </c>
      <c r="E82" s="93">
        <f>SUBTOTAL(109,Table2226[FY25 Actuals])</f>
        <v>199367622.89000002</v>
      </c>
      <c r="F82" s="93">
        <f>SUBTOTAL(109,Table2226[FY26 Adopted])</f>
        <v>747520125</v>
      </c>
    </row>
    <row r="85" spans="2:6" ht="15.75" x14ac:dyDescent="0.2">
      <c r="B85" s="84" t="s">
        <v>89</v>
      </c>
      <c r="C85" s="72" t="s">
        <v>301</v>
      </c>
      <c r="D85" s="84" t="s">
        <v>239</v>
      </c>
      <c r="E85" s="84" t="s">
        <v>424</v>
      </c>
      <c r="F85" s="84" t="s">
        <v>315</v>
      </c>
    </row>
    <row r="86" spans="2:6" ht="15" x14ac:dyDescent="0.2">
      <c r="B86" s="91">
        <v>3001</v>
      </c>
      <c r="C86" s="85" t="s">
        <v>302</v>
      </c>
      <c r="D86" s="86">
        <v>1368102</v>
      </c>
      <c r="E86" s="86">
        <v>0</v>
      </c>
      <c r="F86" s="86">
        <v>1433785</v>
      </c>
    </row>
    <row r="87" spans="2:6" ht="15" x14ac:dyDescent="0.2">
      <c r="B87" s="91">
        <v>3002</v>
      </c>
      <c r="C87" s="85" t="s">
        <v>303</v>
      </c>
      <c r="D87" s="86">
        <v>192795043</v>
      </c>
      <c r="E87" s="86">
        <v>57556067</v>
      </c>
      <c r="F87" s="86">
        <v>191081566</v>
      </c>
    </row>
    <row r="88" spans="2:6" ht="15" x14ac:dyDescent="0.2">
      <c r="B88" s="91">
        <v>3021</v>
      </c>
      <c r="C88" s="85" t="s">
        <v>207</v>
      </c>
      <c r="D88" s="86">
        <v>49276064</v>
      </c>
      <c r="E88" s="86">
        <v>7066770.8599999994</v>
      </c>
      <c r="F88" s="86">
        <v>128035027</v>
      </c>
    </row>
    <row r="89" spans="2:6" ht="15" x14ac:dyDescent="0.2">
      <c r="B89" s="91">
        <v>3102</v>
      </c>
      <c r="C89" s="85" t="s">
        <v>304</v>
      </c>
      <c r="D89" s="86">
        <v>49947</v>
      </c>
      <c r="E89" s="86">
        <v>39432.69</v>
      </c>
      <c r="F89" s="86">
        <v>0</v>
      </c>
    </row>
    <row r="90" spans="2:6" ht="15" x14ac:dyDescent="0.2">
      <c r="B90" s="91">
        <v>3103</v>
      </c>
      <c r="C90" s="85" t="s">
        <v>305</v>
      </c>
      <c r="D90" s="86">
        <v>5259182.0000000009</v>
      </c>
      <c r="E90" s="86">
        <v>4494227.16</v>
      </c>
      <c r="F90" s="86">
        <v>181729</v>
      </c>
    </row>
    <row r="91" spans="2:6" ht="15" x14ac:dyDescent="0.2">
      <c r="B91" s="91">
        <v>3109</v>
      </c>
      <c r="C91" s="85" t="s">
        <v>306</v>
      </c>
      <c r="D91" s="86">
        <v>355544163</v>
      </c>
      <c r="E91" s="86">
        <v>113792848.35000001</v>
      </c>
      <c r="F91" s="86">
        <v>345994325</v>
      </c>
    </row>
    <row r="92" spans="2:6" ht="15" x14ac:dyDescent="0.2">
      <c r="B92" s="91">
        <v>3129</v>
      </c>
      <c r="C92" s="85" t="s">
        <v>307</v>
      </c>
      <c r="D92" s="86">
        <v>200778698</v>
      </c>
      <c r="E92" s="86">
        <v>2745348.39</v>
      </c>
      <c r="F92" s="86">
        <v>198792669</v>
      </c>
    </row>
    <row r="93" spans="2:6" ht="15" x14ac:dyDescent="0.2">
      <c r="B93" s="91">
        <v>3201</v>
      </c>
      <c r="C93" s="85" t="s">
        <v>308</v>
      </c>
      <c r="D93" s="86">
        <v>7783569.0000000009</v>
      </c>
      <c r="E93" s="86">
        <v>6178794.6099999994</v>
      </c>
      <c r="F93" s="86">
        <v>7316269</v>
      </c>
    </row>
    <row r="94" spans="2:6" ht="15" x14ac:dyDescent="0.2">
      <c r="B94" s="91">
        <v>3226</v>
      </c>
      <c r="C94" s="85" t="s">
        <v>208</v>
      </c>
      <c r="D94" s="86">
        <v>8832287</v>
      </c>
      <c r="E94" s="86">
        <v>4456951.2699999996</v>
      </c>
      <c r="F94" s="86">
        <v>4754291</v>
      </c>
    </row>
    <row r="95" spans="2:6" ht="15" x14ac:dyDescent="0.2">
      <c r="B95" s="91">
        <v>3227</v>
      </c>
      <c r="C95" s="85" t="s">
        <v>209</v>
      </c>
      <c r="D95" s="86">
        <v>450000000</v>
      </c>
      <c r="E95" s="86">
        <v>46056412.060000002</v>
      </c>
      <c r="F95" s="86">
        <v>428502950</v>
      </c>
    </row>
    <row r="96" spans="2:6" ht="15" x14ac:dyDescent="0.2">
      <c r="B96" s="91">
        <v>3229</v>
      </c>
      <c r="C96" s="85" t="s">
        <v>309</v>
      </c>
      <c r="D96" s="86">
        <v>66782899</v>
      </c>
      <c r="E96" s="86">
        <v>49331055.030000001</v>
      </c>
      <c r="F96" s="86">
        <v>53157472</v>
      </c>
    </row>
    <row r="97" spans="2:6" ht="15" x14ac:dyDescent="0.2">
      <c r="B97" s="91">
        <v>3239</v>
      </c>
      <c r="C97" s="85" t="s">
        <v>310</v>
      </c>
      <c r="D97" s="86">
        <v>55088676</v>
      </c>
      <c r="E97" s="86">
        <v>11666926.050000001</v>
      </c>
      <c r="F97" s="86">
        <v>45824057</v>
      </c>
    </row>
    <row r="98" spans="2:6" ht="15" x14ac:dyDescent="0.2">
      <c r="B98" s="91">
        <v>3249</v>
      </c>
      <c r="C98" s="85" t="s">
        <v>311</v>
      </c>
      <c r="D98" s="86">
        <v>191417334.00000003</v>
      </c>
      <c r="E98" s="86">
        <v>84399528.589999989</v>
      </c>
      <c r="F98" s="86">
        <v>191356539</v>
      </c>
    </row>
    <row r="99" spans="2:6" ht="15" x14ac:dyDescent="0.2">
      <c r="B99" s="91">
        <v>3259</v>
      </c>
      <c r="C99" s="85" t="s">
        <v>312</v>
      </c>
      <c r="D99" s="86">
        <v>279675856.00000006</v>
      </c>
      <c r="E99" s="86">
        <v>70098315.459999993</v>
      </c>
      <c r="F99" s="86">
        <v>296921691</v>
      </c>
    </row>
    <row r="100" spans="2:6" ht="15" x14ac:dyDescent="0.2">
      <c r="B100" s="91">
        <v>3269</v>
      </c>
      <c r="C100" s="85" t="s">
        <v>313</v>
      </c>
      <c r="D100" s="86">
        <v>198322509</v>
      </c>
      <c r="E100" s="86">
        <v>19127654.309999999</v>
      </c>
      <c r="F100" s="86">
        <v>197631546</v>
      </c>
    </row>
    <row r="101" spans="2:6" ht="15" x14ac:dyDescent="0.2">
      <c r="B101" s="91">
        <v>3279</v>
      </c>
      <c r="C101" s="85" t="s">
        <v>314</v>
      </c>
      <c r="D101" s="86">
        <v>51452103</v>
      </c>
      <c r="E101" s="86">
        <v>9297943.0800000001</v>
      </c>
      <c r="F101" s="86">
        <v>51446691</v>
      </c>
    </row>
    <row r="102" spans="2:6" ht="15.75" x14ac:dyDescent="0.2">
      <c r="B102" s="84" t="s">
        <v>88</v>
      </c>
      <c r="C102" s="72"/>
      <c r="D102" s="93">
        <f>SUBTOTAL(109,Table2430[FY25 Adopted])</f>
        <v>2114426432</v>
      </c>
      <c r="E102" s="93">
        <f>SUBTOTAL(109,Table2430[FY25 Actuals])</f>
        <v>486308274.90999997</v>
      </c>
      <c r="F102" s="93">
        <f>SUBTOTAL(109,Table2430[FY26 Adopted])</f>
        <v>2142430607</v>
      </c>
    </row>
    <row r="105" spans="2:6" ht="15.75" x14ac:dyDescent="0.2">
      <c r="B105" s="84" t="s">
        <v>89</v>
      </c>
      <c r="C105" s="72" t="s">
        <v>255</v>
      </c>
      <c r="D105" s="84" t="s">
        <v>239</v>
      </c>
      <c r="E105" s="84" t="s">
        <v>424</v>
      </c>
      <c r="F105" s="84" t="s">
        <v>315</v>
      </c>
    </row>
    <row r="106" spans="2:6" ht="15" x14ac:dyDescent="0.2">
      <c r="B106" s="87">
        <v>2091</v>
      </c>
      <c r="C106" s="88" t="s">
        <v>256</v>
      </c>
      <c r="D106" s="89">
        <v>464826</v>
      </c>
      <c r="E106" s="89">
        <v>48933.5</v>
      </c>
      <c r="F106" s="90">
        <v>512571</v>
      </c>
    </row>
    <row r="107" spans="2:6" ht="15" x14ac:dyDescent="0.2">
      <c r="B107" s="87">
        <v>2101</v>
      </c>
      <c r="C107" s="88" t="s">
        <v>129</v>
      </c>
      <c r="D107" s="90">
        <v>102437750</v>
      </c>
      <c r="E107" s="90">
        <v>42846919.149999999</v>
      </c>
      <c r="F107" s="90">
        <v>140531338</v>
      </c>
    </row>
    <row r="108" spans="2:6" ht="15" x14ac:dyDescent="0.2">
      <c r="B108" s="87">
        <v>2102</v>
      </c>
      <c r="C108" s="88" t="s">
        <v>130</v>
      </c>
      <c r="D108" s="90">
        <v>1848175</v>
      </c>
      <c r="E108" s="90">
        <v>428590.81</v>
      </c>
      <c r="F108" s="90">
        <v>1548088</v>
      </c>
    </row>
    <row r="109" spans="2:6" ht="15" x14ac:dyDescent="0.2">
      <c r="B109" s="87">
        <v>2106</v>
      </c>
      <c r="C109" s="88" t="s">
        <v>131</v>
      </c>
      <c r="D109" s="90">
        <v>34468</v>
      </c>
      <c r="E109" s="90">
        <v>29574.440000000002</v>
      </c>
      <c r="F109" s="90">
        <v>27089</v>
      </c>
    </row>
    <row r="110" spans="2:6" ht="15" x14ac:dyDescent="0.2">
      <c r="B110" s="87">
        <v>2116</v>
      </c>
      <c r="C110" s="88" t="s">
        <v>257</v>
      </c>
      <c r="D110" s="90">
        <v>1695148</v>
      </c>
      <c r="E110" s="90">
        <v>866541.6399999999</v>
      </c>
      <c r="F110" s="90">
        <v>41372</v>
      </c>
    </row>
    <row r="111" spans="2:6" ht="15" x14ac:dyDescent="0.2">
      <c r="B111" s="87">
        <v>2117</v>
      </c>
      <c r="C111" s="88" t="s">
        <v>133</v>
      </c>
      <c r="D111" s="90">
        <v>31238124</v>
      </c>
      <c r="E111" s="90">
        <v>10138018.759999998</v>
      </c>
      <c r="F111" s="90">
        <v>33072053</v>
      </c>
    </row>
    <row r="112" spans="2:6" ht="15" x14ac:dyDescent="0.2">
      <c r="B112" s="87">
        <v>2121</v>
      </c>
      <c r="C112" s="88" t="s">
        <v>134</v>
      </c>
      <c r="D112" s="90">
        <v>26550</v>
      </c>
      <c r="E112" s="90">
        <v>0</v>
      </c>
      <c r="F112" s="90">
        <v>27577</v>
      </c>
    </row>
    <row r="113" spans="2:6" ht="15" x14ac:dyDescent="0.2">
      <c r="B113" s="87">
        <v>2126</v>
      </c>
      <c r="C113" s="88" t="s">
        <v>258</v>
      </c>
      <c r="D113" s="90">
        <v>9933485</v>
      </c>
      <c r="E113" s="90">
        <v>6578474.5700000003</v>
      </c>
      <c r="F113" s="90">
        <v>3064242</v>
      </c>
    </row>
    <row r="114" spans="2:6" ht="15" x14ac:dyDescent="0.2">
      <c r="B114" s="87">
        <v>2127</v>
      </c>
      <c r="C114" s="88" t="s">
        <v>259</v>
      </c>
      <c r="D114" s="90">
        <v>0</v>
      </c>
      <c r="E114" s="90">
        <v>3156.53</v>
      </c>
      <c r="F114" s="90">
        <v>278121</v>
      </c>
    </row>
    <row r="115" spans="2:6" ht="15" x14ac:dyDescent="0.2">
      <c r="B115" s="87">
        <v>2128</v>
      </c>
      <c r="C115" s="88" t="s">
        <v>260</v>
      </c>
      <c r="D115" s="90">
        <v>0</v>
      </c>
      <c r="E115" s="90">
        <v>465141.73</v>
      </c>
      <c r="F115" s="90">
        <v>4421106</v>
      </c>
    </row>
    <row r="116" spans="2:6" ht="15" x14ac:dyDescent="0.2">
      <c r="B116" s="87">
        <v>2129</v>
      </c>
      <c r="C116" s="88" t="s">
        <v>261</v>
      </c>
      <c r="D116" s="90">
        <v>0</v>
      </c>
      <c r="E116" s="90">
        <v>0</v>
      </c>
      <c r="F116" s="90">
        <v>3251682</v>
      </c>
    </row>
    <row r="117" spans="2:6" ht="15" x14ac:dyDescent="0.2">
      <c r="B117" s="87">
        <v>2136</v>
      </c>
      <c r="C117" s="88" t="s">
        <v>135</v>
      </c>
      <c r="D117" s="90">
        <v>538963</v>
      </c>
      <c r="E117" s="90">
        <v>213021.4</v>
      </c>
      <c r="F117" s="90">
        <v>266396</v>
      </c>
    </row>
    <row r="118" spans="2:6" ht="15" x14ac:dyDescent="0.2">
      <c r="B118" s="87">
        <v>2141</v>
      </c>
      <c r="C118" s="88" t="s">
        <v>136</v>
      </c>
      <c r="D118" s="90">
        <v>144342</v>
      </c>
      <c r="E118" s="90">
        <v>0</v>
      </c>
      <c r="F118" s="90">
        <v>175686</v>
      </c>
    </row>
    <row r="119" spans="2:6" ht="15" x14ac:dyDescent="0.2">
      <c r="B119" s="87">
        <v>2146</v>
      </c>
      <c r="C119" s="88" t="s">
        <v>137</v>
      </c>
      <c r="D119" s="90">
        <v>330549</v>
      </c>
      <c r="E119" s="90">
        <v>0</v>
      </c>
      <c r="F119" s="90">
        <v>342935</v>
      </c>
    </row>
    <row r="120" spans="2:6" ht="15" x14ac:dyDescent="0.2">
      <c r="B120" s="87">
        <v>2151</v>
      </c>
      <c r="C120" s="88" t="s">
        <v>262</v>
      </c>
      <c r="D120" s="90">
        <v>233717</v>
      </c>
      <c r="E120" s="90">
        <v>43.53</v>
      </c>
      <c r="F120" s="90">
        <v>242671</v>
      </c>
    </row>
    <row r="121" spans="2:6" ht="15" x14ac:dyDescent="0.2">
      <c r="B121" s="87">
        <v>2161</v>
      </c>
      <c r="C121" s="88" t="s">
        <v>138</v>
      </c>
      <c r="D121" s="90">
        <v>2218167</v>
      </c>
      <c r="E121" s="90">
        <v>527286.37</v>
      </c>
      <c r="F121" s="90">
        <v>2090952</v>
      </c>
    </row>
    <row r="122" spans="2:6" ht="15" x14ac:dyDescent="0.2">
      <c r="B122" s="87">
        <v>2162</v>
      </c>
      <c r="C122" s="88" t="s">
        <v>139</v>
      </c>
      <c r="D122" s="90">
        <v>319145</v>
      </c>
      <c r="E122" s="90">
        <v>234945.33</v>
      </c>
      <c r="F122" s="90">
        <v>239479</v>
      </c>
    </row>
    <row r="123" spans="2:6" ht="15" x14ac:dyDescent="0.2">
      <c r="B123" s="87">
        <v>2166</v>
      </c>
      <c r="C123" s="88" t="s">
        <v>263</v>
      </c>
      <c r="D123" s="90">
        <v>1210417</v>
      </c>
      <c r="E123" s="90">
        <v>804018.16</v>
      </c>
      <c r="F123" s="90">
        <v>704467</v>
      </c>
    </row>
    <row r="124" spans="2:6" ht="15" x14ac:dyDescent="0.2">
      <c r="B124" s="87">
        <v>2181</v>
      </c>
      <c r="C124" s="88" t="s">
        <v>141</v>
      </c>
      <c r="D124" s="90">
        <v>2911171</v>
      </c>
      <c r="E124" s="90">
        <v>0</v>
      </c>
      <c r="F124" s="90">
        <v>3172380</v>
      </c>
    </row>
    <row r="125" spans="2:6" ht="15" x14ac:dyDescent="0.2">
      <c r="B125" s="87">
        <v>2186</v>
      </c>
      <c r="C125" s="88" t="s">
        <v>142</v>
      </c>
      <c r="D125" s="90">
        <v>11866525</v>
      </c>
      <c r="E125" s="90">
        <v>3852255.23</v>
      </c>
      <c r="F125" s="90">
        <v>13527785</v>
      </c>
    </row>
    <row r="126" spans="2:6" ht="15" x14ac:dyDescent="0.2">
      <c r="B126" s="87">
        <v>2187</v>
      </c>
      <c r="C126" s="88" t="s">
        <v>143</v>
      </c>
      <c r="D126" s="90">
        <v>5168280</v>
      </c>
      <c r="E126" s="90">
        <v>3304717.5500000003</v>
      </c>
      <c r="F126" s="90">
        <v>4456518</v>
      </c>
    </row>
    <row r="127" spans="2:6" ht="15" x14ac:dyDescent="0.2">
      <c r="B127" s="87">
        <v>2188</v>
      </c>
      <c r="C127" s="88" t="s">
        <v>144</v>
      </c>
      <c r="D127" s="90">
        <v>202076</v>
      </c>
      <c r="E127" s="90">
        <v>88803.03</v>
      </c>
      <c r="F127" s="90">
        <v>134511</v>
      </c>
    </row>
    <row r="128" spans="2:6" ht="15" x14ac:dyDescent="0.2">
      <c r="B128" s="87">
        <v>2190</v>
      </c>
      <c r="C128" s="88" t="s">
        <v>145</v>
      </c>
      <c r="D128" s="90">
        <v>25845464</v>
      </c>
      <c r="E128" s="90">
        <v>8955639.3399999999</v>
      </c>
      <c r="F128" s="90">
        <v>22150350</v>
      </c>
    </row>
    <row r="129" spans="2:6" ht="15" x14ac:dyDescent="0.2">
      <c r="B129" s="87">
        <v>2192</v>
      </c>
      <c r="C129" s="88" t="s">
        <v>147</v>
      </c>
      <c r="D129" s="90">
        <v>65702</v>
      </c>
      <c r="E129" s="90">
        <v>34182.44</v>
      </c>
      <c r="F129" s="90">
        <v>35244</v>
      </c>
    </row>
    <row r="130" spans="2:6" ht="15" x14ac:dyDescent="0.2">
      <c r="B130" s="87">
        <v>2193</v>
      </c>
      <c r="C130" s="88" t="s">
        <v>148</v>
      </c>
      <c r="D130" s="90">
        <v>67474</v>
      </c>
      <c r="E130" s="90">
        <v>0</v>
      </c>
      <c r="F130" s="90">
        <v>80101</v>
      </c>
    </row>
    <row r="131" spans="2:6" ht="15" x14ac:dyDescent="0.2">
      <c r="B131" s="87">
        <v>2194</v>
      </c>
      <c r="C131" s="88" t="s">
        <v>149</v>
      </c>
      <c r="D131" s="90">
        <v>1186551</v>
      </c>
      <c r="E131" s="90">
        <v>731893.46</v>
      </c>
      <c r="F131" s="90">
        <v>1418367</v>
      </c>
    </row>
    <row r="132" spans="2:6" ht="15" x14ac:dyDescent="0.2">
      <c r="B132" s="87">
        <v>2201</v>
      </c>
      <c r="C132" s="88" t="s">
        <v>150</v>
      </c>
      <c r="D132" s="90">
        <v>3663912</v>
      </c>
      <c r="E132" s="90">
        <v>1426143.9700000002</v>
      </c>
      <c r="F132" s="90">
        <v>2246522</v>
      </c>
    </row>
    <row r="133" spans="2:6" ht="15" x14ac:dyDescent="0.2">
      <c r="B133" s="87">
        <v>2202</v>
      </c>
      <c r="C133" s="88" t="s">
        <v>151</v>
      </c>
      <c r="D133" s="90">
        <v>119610</v>
      </c>
      <c r="E133" s="90">
        <v>277</v>
      </c>
      <c r="F133" s="90">
        <v>137570</v>
      </c>
    </row>
    <row r="134" spans="2:6" ht="15" x14ac:dyDescent="0.2">
      <c r="B134" s="87">
        <v>2203</v>
      </c>
      <c r="C134" s="88" t="s">
        <v>264</v>
      </c>
      <c r="D134" s="90">
        <v>1937451</v>
      </c>
      <c r="E134" s="90">
        <v>154129.83000000002</v>
      </c>
      <c r="F134" s="90">
        <v>2331033</v>
      </c>
    </row>
    <row r="135" spans="2:6" ht="15" x14ac:dyDescent="0.2">
      <c r="B135" s="87">
        <v>2210</v>
      </c>
      <c r="C135" s="88" t="s">
        <v>152</v>
      </c>
      <c r="D135" s="90">
        <v>7761961</v>
      </c>
      <c r="E135" s="90">
        <v>0</v>
      </c>
      <c r="F135" s="90">
        <v>10254068</v>
      </c>
    </row>
    <row r="136" spans="2:6" ht="15" x14ac:dyDescent="0.2">
      <c r="B136" s="87">
        <v>2211</v>
      </c>
      <c r="C136" s="88" t="s">
        <v>153</v>
      </c>
      <c r="D136" s="90">
        <v>4397289</v>
      </c>
      <c r="E136" s="90">
        <v>2211912.77</v>
      </c>
      <c r="F136" s="90">
        <v>4518203</v>
      </c>
    </row>
    <row r="137" spans="2:6" ht="15" x14ac:dyDescent="0.2">
      <c r="B137" s="87">
        <v>2212</v>
      </c>
      <c r="C137" s="88" t="s">
        <v>154</v>
      </c>
      <c r="D137" s="90">
        <v>8164040</v>
      </c>
      <c r="E137" s="90">
        <v>4647756.55</v>
      </c>
      <c r="F137" s="90">
        <v>8180301</v>
      </c>
    </row>
    <row r="138" spans="2:6" ht="15" x14ac:dyDescent="0.2">
      <c r="B138" s="87">
        <v>2213</v>
      </c>
      <c r="C138" s="88" t="s">
        <v>155</v>
      </c>
      <c r="D138" s="90">
        <v>1769397</v>
      </c>
      <c r="E138" s="90">
        <v>1717703.4300000002</v>
      </c>
      <c r="F138" s="90">
        <v>868389</v>
      </c>
    </row>
    <row r="139" spans="2:6" ht="15" x14ac:dyDescent="0.2">
      <c r="B139" s="87">
        <v>2214</v>
      </c>
      <c r="C139" s="88" t="s">
        <v>156</v>
      </c>
      <c r="D139" s="90">
        <v>132010</v>
      </c>
      <c r="E139" s="90">
        <v>71903.929999999993</v>
      </c>
      <c r="F139" s="90">
        <v>130814</v>
      </c>
    </row>
    <row r="140" spans="2:6" ht="15" x14ac:dyDescent="0.2">
      <c r="B140" s="87">
        <v>2215</v>
      </c>
      <c r="C140" s="88" t="s">
        <v>157</v>
      </c>
      <c r="D140" s="90">
        <v>14748009</v>
      </c>
      <c r="E140" s="90">
        <v>0</v>
      </c>
      <c r="F140" s="90">
        <v>19282151</v>
      </c>
    </row>
    <row r="141" spans="2:6" ht="15" x14ac:dyDescent="0.2">
      <c r="B141" s="87">
        <v>2216</v>
      </c>
      <c r="C141" s="88" t="s">
        <v>265</v>
      </c>
      <c r="D141" s="90">
        <v>2086144</v>
      </c>
      <c r="E141" s="90">
        <v>1214171.7999999998</v>
      </c>
      <c r="F141" s="90">
        <v>1454966</v>
      </c>
    </row>
    <row r="142" spans="2:6" ht="15" x14ac:dyDescent="0.2">
      <c r="B142" s="87">
        <v>2221</v>
      </c>
      <c r="C142" s="88" t="s">
        <v>266</v>
      </c>
      <c r="D142" s="90">
        <v>193261</v>
      </c>
      <c r="E142" s="90">
        <v>7238.17</v>
      </c>
      <c r="F142" s="90">
        <v>213280</v>
      </c>
    </row>
    <row r="143" spans="2:6" ht="15" x14ac:dyDescent="0.2">
      <c r="B143" s="87">
        <v>2226</v>
      </c>
      <c r="C143" s="88" t="s">
        <v>158</v>
      </c>
      <c r="D143" s="90">
        <v>106261</v>
      </c>
      <c r="E143" s="90">
        <v>7422.01</v>
      </c>
      <c r="F143" s="90">
        <v>128701</v>
      </c>
    </row>
    <row r="144" spans="2:6" ht="15" x14ac:dyDescent="0.2">
      <c r="B144" s="87">
        <v>2231</v>
      </c>
      <c r="C144" s="88" t="s">
        <v>159</v>
      </c>
      <c r="D144" s="90">
        <v>220685</v>
      </c>
      <c r="E144" s="90">
        <v>215188</v>
      </c>
      <c r="F144" s="90">
        <v>0</v>
      </c>
    </row>
    <row r="145" spans="2:6" ht="15" x14ac:dyDescent="0.2">
      <c r="B145" s="87">
        <v>2236</v>
      </c>
      <c r="C145" s="88" t="s">
        <v>160</v>
      </c>
      <c r="D145" s="90">
        <v>3711410</v>
      </c>
      <c r="E145" s="90">
        <v>1060899.79</v>
      </c>
      <c r="F145" s="90">
        <v>3316386</v>
      </c>
    </row>
    <row r="146" spans="2:6" ht="15" x14ac:dyDescent="0.2">
      <c r="B146" s="87">
        <v>2237</v>
      </c>
      <c r="C146" s="88" t="s">
        <v>267</v>
      </c>
      <c r="D146" s="90">
        <v>0</v>
      </c>
      <c r="E146" s="90">
        <v>0</v>
      </c>
      <c r="F146" s="90">
        <v>4310</v>
      </c>
    </row>
    <row r="147" spans="2:6" ht="15" x14ac:dyDescent="0.2">
      <c r="B147" s="87">
        <v>2246</v>
      </c>
      <c r="C147" s="88" t="s">
        <v>268</v>
      </c>
      <c r="D147" s="90">
        <v>2184088</v>
      </c>
      <c r="E147" s="90">
        <v>579684.96</v>
      </c>
      <c r="F147" s="90">
        <v>1714325</v>
      </c>
    </row>
    <row r="148" spans="2:6" ht="15" x14ac:dyDescent="0.2">
      <c r="B148" s="87">
        <v>2251</v>
      </c>
      <c r="C148" s="88" t="s">
        <v>161</v>
      </c>
      <c r="D148" s="90">
        <v>439274</v>
      </c>
      <c r="E148" s="90">
        <v>30444.97</v>
      </c>
      <c r="F148" s="90">
        <v>425254</v>
      </c>
    </row>
    <row r="149" spans="2:6" ht="15" x14ac:dyDescent="0.2">
      <c r="B149" s="87">
        <v>2261</v>
      </c>
      <c r="C149" s="88" t="s">
        <v>162</v>
      </c>
      <c r="D149" s="90">
        <v>5110490</v>
      </c>
      <c r="E149" s="90">
        <v>1488624.07</v>
      </c>
      <c r="F149" s="90">
        <v>5693729</v>
      </c>
    </row>
    <row r="150" spans="2:6" ht="15" x14ac:dyDescent="0.2">
      <c r="B150" s="87">
        <v>2266</v>
      </c>
      <c r="C150" s="88" t="s">
        <v>269</v>
      </c>
      <c r="D150" s="90">
        <v>18713005</v>
      </c>
      <c r="E150" s="90">
        <v>0</v>
      </c>
      <c r="F150" s="90">
        <v>23313464</v>
      </c>
    </row>
    <row r="151" spans="2:6" ht="15" x14ac:dyDescent="0.2">
      <c r="B151" s="87">
        <v>2271</v>
      </c>
      <c r="C151" s="88" t="s">
        <v>163</v>
      </c>
      <c r="D151" s="90">
        <v>2013288</v>
      </c>
      <c r="E151" s="90">
        <v>1166899.06</v>
      </c>
      <c r="F151" s="90">
        <v>1709227</v>
      </c>
    </row>
    <row r="152" spans="2:6" ht="15" x14ac:dyDescent="0.2">
      <c r="B152" s="87">
        <v>2272</v>
      </c>
      <c r="C152" s="88" t="s">
        <v>164</v>
      </c>
      <c r="D152" s="90">
        <v>205452</v>
      </c>
      <c r="E152" s="90">
        <v>175156.53</v>
      </c>
      <c r="F152" s="90">
        <v>47606</v>
      </c>
    </row>
    <row r="153" spans="2:6" ht="15" x14ac:dyDescent="0.2">
      <c r="B153" s="87">
        <v>2296</v>
      </c>
      <c r="C153" s="88" t="s">
        <v>270</v>
      </c>
      <c r="D153" s="90">
        <v>141169</v>
      </c>
      <c r="E153" s="90">
        <v>39261.64</v>
      </c>
      <c r="F153" s="90">
        <v>90489</v>
      </c>
    </row>
    <row r="154" spans="2:6" ht="15" x14ac:dyDescent="0.2">
      <c r="B154" s="87">
        <v>2301</v>
      </c>
      <c r="C154" s="88" t="s">
        <v>166</v>
      </c>
      <c r="D154" s="90">
        <v>4054426</v>
      </c>
      <c r="E154" s="90">
        <v>0</v>
      </c>
      <c r="F154" s="90">
        <v>4408472</v>
      </c>
    </row>
    <row r="155" spans="2:6" ht="15" x14ac:dyDescent="0.2">
      <c r="B155" s="87">
        <v>2311</v>
      </c>
      <c r="C155" s="88" t="s">
        <v>167</v>
      </c>
      <c r="D155" s="90">
        <v>71507</v>
      </c>
      <c r="E155" s="90">
        <v>0</v>
      </c>
      <c r="F155" s="90">
        <v>73906</v>
      </c>
    </row>
    <row r="156" spans="2:6" ht="15" x14ac:dyDescent="0.2">
      <c r="B156" s="87">
        <v>2316</v>
      </c>
      <c r="C156" s="88" t="s">
        <v>168</v>
      </c>
      <c r="D156" s="90">
        <v>2046812</v>
      </c>
      <c r="E156" s="90">
        <v>1285984.0200000003</v>
      </c>
      <c r="F156" s="90">
        <v>2334390</v>
      </c>
    </row>
    <row r="157" spans="2:6" ht="15" x14ac:dyDescent="0.2">
      <c r="B157" s="87">
        <v>2321</v>
      </c>
      <c r="C157" s="88" t="s">
        <v>169</v>
      </c>
      <c r="D157" s="90">
        <v>5933629</v>
      </c>
      <c r="E157" s="90">
        <v>1458087.75</v>
      </c>
      <c r="F157" s="90">
        <v>6793084</v>
      </c>
    </row>
    <row r="158" spans="2:6" ht="15" x14ac:dyDescent="0.2">
      <c r="B158" s="87">
        <v>2326</v>
      </c>
      <c r="C158" s="88" t="s">
        <v>170</v>
      </c>
      <c r="D158" s="90">
        <v>29775184</v>
      </c>
      <c r="E158" s="90">
        <v>11085458.379999999</v>
      </c>
      <c r="F158" s="90">
        <v>31916713</v>
      </c>
    </row>
    <row r="159" spans="2:6" ht="15" x14ac:dyDescent="0.2">
      <c r="B159" s="87">
        <v>2327</v>
      </c>
      <c r="C159" s="88" t="s">
        <v>171</v>
      </c>
      <c r="D159" s="90">
        <v>304067</v>
      </c>
      <c r="E159" s="90">
        <v>0</v>
      </c>
      <c r="F159" s="90">
        <v>289895</v>
      </c>
    </row>
    <row r="160" spans="2:6" ht="15" x14ac:dyDescent="0.2">
      <c r="B160" s="87">
        <v>2328</v>
      </c>
      <c r="C160" s="88" t="s">
        <v>271</v>
      </c>
      <c r="D160" s="90">
        <v>0</v>
      </c>
      <c r="E160" s="90">
        <v>1655</v>
      </c>
      <c r="F160" s="90">
        <v>19732</v>
      </c>
    </row>
    <row r="161" spans="2:6" ht="15" x14ac:dyDescent="0.2">
      <c r="B161" s="87">
        <v>2329</v>
      </c>
      <c r="C161" s="88" t="s">
        <v>272</v>
      </c>
      <c r="D161" s="90">
        <v>0</v>
      </c>
      <c r="E161" s="90">
        <v>22176.2</v>
      </c>
      <c r="F161" s="90">
        <v>4239</v>
      </c>
    </row>
    <row r="162" spans="2:6" ht="15" x14ac:dyDescent="0.2">
      <c r="B162" s="87">
        <v>2330</v>
      </c>
      <c r="C162" s="88" t="s">
        <v>273</v>
      </c>
      <c r="D162" s="90">
        <v>0</v>
      </c>
      <c r="E162" s="90">
        <v>0</v>
      </c>
      <c r="F162" s="90">
        <v>1665</v>
      </c>
    </row>
    <row r="163" spans="2:6" ht="15" x14ac:dyDescent="0.2">
      <c r="B163" s="87">
        <v>2331</v>
      </c>
      <c r="C163" s="88" t="s">
        <v>274</v>
      </c>
      <c r="D163" s="90">
        <v>737535</v>
      </c>
      <c r="E163" s="90">
        <v>883052.97</v>
      </c>
      <c r="F163" s="90">
        <v>497354</v>
      </c>
    </row>
    <row r="164" spans="2:6" ht="15" x14ac:dyDescent="0.2">
      <c r="B164" s="87">
        <v>2332</v>
      </c>
      <c r="C164" s="88" t="s">
        <v>275</v>
      </c>
      <c r="D164" s="90">
        <v>0</v>
      </c>
      <c r="E164" s="90">
        <v>37637.93</v>
      </c>
      <c r="F164" s="90">
        <v>40905</v>
      </c>
    </row>
    <row r="165" spans="2:6" ht="15" x14ac:dyDescent="0.2">
      <c r="B165" s="87">
        <v>2333</v>
      </c>
      <c r="C165" s="88" t="s">
        <v>276</v>
      </c>
      <c r="D165" s="90">
        <v>0</v>
      </c>
      <c r="E165" s="90">
        <v>795</v>
      </c>
      <c r="F165" s="90">
        <v>39820</v>
      </c>
    </row>
    <row r="166" spans="2:6" ht="15" x14ac:dyDescent="0.2">
      <c r="B166" s="87">
        <v>2334</v>
      </c>
      <c r="C166" s="88" t="s">
        <v>277</v>
      </c>
      <c r="D166" s="90">
        <v>0</v>
      </c>
      <c r="E166" s="90">
        <v>30838.480000000003</v>
      </c>
      <c r="F166" s="90">
        <v>4895</v>
      </c>
    </row>
    <row r="167" spans="2:6" ht="15" x14ac:dyDescent="0.2">
      <c r="B167" s="87">
        <v>2335</v>
      </c>
      <c r="C167" s="88" t="s">
        <v>278</v>
      </c>
      <c r="D167" s="90">
        <v>0</v>
      </c>
      <c r="E167" s="90">
        <v>70500.14</v>
      </c>
      <c r="F167" s="90">
        <v>84482</v>
      </c>
    </row>
    <row r="168" spans="2:6" ht="15" x14ac:dyDescent="0.2">
      <c r="B168" s="87">
        <v>2337</v>
      </c>
      <c r="C168" s="88" t="s">
        <v>279</v>
      </c>
      <c r="D168" s="90">
        <v>0</v>
      </c>
      <c r="E168" s="90">
        <v>19641.539999999997</v>
      </c>
      <c r="F168" s="90">
        <v>139342</v>
      </c>
    </row>
    <row r="169" spans="2:6" ht="15" x14ac:dyDescent="0.2">
      <c r="B169" s="87">
        <v>2338</v>
      </c>
      <c r="C169" s="88" t="s">
        <v>280</v>
      </c>
      <c r="D169" s="90">
        <v>0</v>
      </c>
      <c r="E169" s="90">
        <v>8149.41</v>
      </c>
      <c r="F169" s="90">
        <v>39083</v>
      </c>
    </row>
    <row r="170" spans="2:6" ht="15" x14ac:dyDescent="0.2">
      <c r="B170" s="87">
        <v>2339</v>
      </c>
      <c r="C170" s="88" t="s">
        <v>281</v>
      </c>
      <c r="D170" s="90">
        <v>0</v>
      </c>
      <c r="E170" s="90">
        <v>46094.3</v>
      </c>
      <c r="F170" s="90">
        <v>20567</v>
      </c>
    </row>
    <row r="171" spans="2:6" ht="15" x14ac:dyDescent="0.2">
      <c r="B171" s="87">
        <v>2340</v>
      </c>
      <c r="C171" s="88" t="s">
        <v>282</v>
      </c>
      <c r="D171" s="90">
        <v>0</v>
      </c>
      <c r="E171" s="90">
        <v>9121.4600000000009</v>
      </c>
      <c r="F171" s="90">
        <v>15067</v>
      </c>
    </row>
    <row r="172" spans="2:6" ht="15" x14ac:dyDescent="0.2">
      <c r="B172" s="87">
        <v>2336</v>
      </c>
      <c r="C172" s="88" t="s">
        <v>172</v>
      </c>
      <c r="D172" s="90">
        <v>665592</v>
      </c>
      <c r="E172" s="90">
        <v>0</v>
      </c>
      <c r="F172" s="90">
        <v>689700</v>
      </c>
    </row>
    <row r="173" spans="2:6" ht="15" x14ac:dyDescent="0.2">
      <c r="B173" s="87">
        <v>2341</v>
      </c>
      <c r="C173" s="88" t="s">
        <v>173</v>
      </c>
      <c r="D173" s="90">
        <v>7774944.9999999991</v>
      </c>
      <c r="E173" s="90">
        <v>5216717.5</v>
      </c>
      <c r="F173" s="90">
        <v>7706311</v>
      </c>
    </row>
    <row r="174" spans="2:6" ht="15" x14ac:dyDescent="0.2">
      <c r="B174" s="87">
        <v>2346</v>
      </c>
      <c r="C174" s="88" t="s">
        <v>174</v>
      </c>
      <c r="D174" s="90">
        <v>7723123</v>
      </c>
      <c r="E174" s="90">
        <v>2044140.3600000003</v>
      </c>
      <c r="F174" s="90">
        <v>8430570</v>
      </c>
    </row>
    <row r="175" spans="2:6" ht="15" x14ac:dyDescent="0.2">
      <c r="B175" s="87">
        <v>2356</v>
      </c>
      <c r="C175" s="88" t="s">
        <v>176</v>
      </c>
      <c r="D175" s="90">
        <v>2012512</v>
      </c>
      <c r="E175" s="90">
        <v>98713.84</v>
      </c>
      <c r="F175" s="90">
        <v>1931086</v>
      </c>
    </row>
    <row r="176" spans="2:6" ht="15" x14ac:dyDescent="0.2">
      <c r="B176" s="87">
        <v>2361</v>
      </c>
      <c r="C176" s="88" t="s">
        <v>177</v>
      </c>
      <c r="D176" s="90">
        <v>4077457</v>
      </c>
      <c r="E176" s="90">
        <v>3894677.7199999997</v>
      </c>
      <c r="F176" s="90">
        <v>2802011</v>
      </c>
    </row>
    <row r="177" spans="2:6" ht="15" x14ac:dyDescent="0.2">
      <c r="B177" s="87">
        <v>2376</v>
      </c>
      <c r="C177" s="88" t="s">
        <v>283</v>
      </c>
      <c r="D177" s="90">
        <v>77526</v>
      </c>
      <c r="E177" s="90">
        <v>0</v>
      </c>
      <c r="F177" s="90">
        <v>80505</v>
      </c>
    </row>
    <row r="178" spans="2:6" ht="15" x14ac:dyDescent="0.2">
      <c r="B178" s="87">
        <v>2381</v>
      </c>
      <c r="C178" s="88" t="s">
        <v>178</v>
      </c>
      <c r="D178" s="90">
        <v>27326</v>
      </c>
      <c r="E178" s="90">
        <v>17725.620000000003</v>
      </c>
      <c r="F178" s="90">
        <v>2057</v>
      </c>
    </row>
    <row r="179" spans="2:6" ht="15" x14ac:dyDescent="0.2">
      <c r="B179" s="87">
        <v>2386</v>
      </c>
      <c r="C179" s="88" t="s">
        <v>179</v>
      </c>
      <c r="D179" s="90">
        <v>9490605</v>
      </c>
      <c r="E179" s="90">
        <v>3161958.9800000004</v>
      </c>
      <c r="F179" s="90">
        <v>10451500</v>
      </c>
    </row>
    <row r="180" spans="2:6" ht="15" x14ac:dyDescent="0.2">
      <c r="B180" s="87">
        <v>2391</v>
      </c>
      <c r="C180" s="88" t="s">
        <v>284</v>
      </c>
      <c r="D180" s="90">
        <v>6120633</v>
      </c>
      <c r="E180" s="90">
        <v>0</v>
      </c>
      <c r="F180" s="90">
        <v>6334524</v>
      </c>
    </row>
    <row r="181" spans="2:6" ht="15" x14ac:dyDescent="0.2">
      <c r="B181" s="87">
        <v>2402</v>
      </c>
      <c r="C181" s="88" t="s">
        <v>181</v>
      </c>
      <c r="D181" s="90">
        <v>4326348</v>
      </c>
      <c r="E181" s="90">
        <v>57704.04</v>
      </c>
      <c r="F181" s="90">
        <v>4855729</v>
      </c>
    </row>
    <row r="182" spans="2:6" ht="15" x14ac:dyDescent="0.2">
      <c r="B182" s="87">
        <v>2411</v>
      </c>
      <c r="C182" s="88" t="s">
        <v>182</v>
      </c>
      <c r="D182" s="90">
        <v>551124</v>
      </c>
      <c r="E182" s="90">
        <v>87661.31</v>
      </c>
      <c r="F182" s="90">
        <v>958757</v>
      </c>
    </row>
    <row r="183" spans="2:6" ht="15" x14ac:dyDescent="0.2">
      <c r="B183" s="87">
        <v>2416</v>
      </c>
      <c r="C183" s="88" t="s">
        <v>285</v>
      </c>
      <c r="D183" s="90">
        <v>0</v>
      </c>
      <c r="E183" s="90">
        <v>4000000</v>
      </c>
      <c r="F183" s="90">
        <v>4690979</v>
      </c>
    </row>
    <row r="184" spans="2:6" ht="15" x14ac:dyDescent="0.2">
      <c r="B184" s="87">
        <v>2417</v>
      </c>
      <c r="C184" s="88" t="s">
        <v>286</v>
      </c>
      <c r="D184" s="90">
        <v>0</v>
      </c>
      <c r="E184" s="90">
        <v>0</v>
      </c>
      <c r="F184" s="90">
        <v>4558524</v>
      </c>
    </row>
    <row r="185" spans="2:6" ht="15" x14ac:dyDescent="0.2">
      <c r="B185" s="87">
        <v>2420</v>
      </c>
      <c r="C185" s="88" t="s">
        <v>183</v>
      </c>
      <c r="D185" s="86">
        <v>2551044</v>
      </c>
      <c r="E185" s="86">
        <v>1660420.95</v>
      </c>
      <c r="F185" s="90">
        <v>2453358</v>
      </c>
    </row>
    <row r="186" spans="2:6" ht="15" x14ac:dyDescent="0.2">
      <c r="B186" s="87">
        <v>2421</v>
      </c>
      <c r="C186" s="88" t="s">
        <v>184</v>
      </c>
      <c r="D186" s="90">
        <v>642363</v>
      </c>
      <c r="E186" s="90">
        <v>0</v>
      </c>
      <c r="F186" s="90">
        <v>787804</v>
      </c>
    </row>
    <row r="187" spans="2:6" ht="15" x14ac:dyDescent="0.2">
      <c r="B187" s="87">
        <v>2701</v>
      </c>
      <c r="C187" s="88" t="s">
        <v>185</v>
      </c>
      <c r="D187" s="90">
        <v>654919</v>
      </c>
      <c r="E187" s="90">
        <v>63431.740000000005</v>
      </c>
      <c r="F187" s="90">
        <v>607453</v>
      </c>
    </row>
    <row r="188" spans="2:6" ht="15" x14ac:dyDescent="0.2">
      <c r="B188" s="87">
        <v>2704</v>
      </c>
      <c r="C188" s="88" t="s">
        <v>186</v>
      </c>
      <c r="D188" s="90">
        <v>350890</v>
      </c>
      <c r="E188" s="90">
        <v>152714.65</v>
      </c>
      <c r="F188" s="90">
        <v>216751</v>
      </c>
    </row>
    <row r="189" spans="2:6" ht="15" x14ac:dyDescent="0.2">
      <c r="B189" s="87">
        <v>2705</v>
      </c>
      <c r="C189" s="88" t="s">
        <v>187</v>
      </c>
      <c r="D189" s="90">
        <v>1101307</v>
      </c>
      <c r="E189" s="90">
        <v>25000</v>
      </c>
      <c r="F189" s="90">
        <v>74777</v>
      </c>
    </row>
    <row r="190" spans="2:6" ht="15.75" x14ac:dyDescent="0.2">
      <c r="B190" s="95" t="s">
        <v>88</v>
      </c>
      <c r="C190" s="120"/>
      <c r="D190" s="93">
        <f>SUBTOTAL(109,special_revenue_funds[FY25 Adopted])</f>
        <v>368876149</v>
      </c>
      <c r="E190" s="93">
        <f>SUBTOTAL(109,special_revenue_funds[FY25 Actuals])</f>
        <v>131807034.74000001</v>
      </c>
      <c r="F190" s="93">
        <f>SUBTOTAL(109,special_revenue_funds[FY26 Adopted])</f>
        <v>426229876</v>
      </c>
    </row>
    <row r="193" spans="2:6" ht="15.75" x14ac:dyDescent="0.2">
      <c r="B193" s="84" t="s">
        <v>89</v>
      </c>
      <c r="C193" s="72" t="s">
        <v>316</v>
      </c>
      <c r="D193" s="84" t="s">
        <v>239</v>
      </c>
      <c r="E193" s="84" t="s">
        <v>424</v>
      </c>
      <c r="F193" s="84" t="s">
        <v>315</v>
      </c>
    </row>
    <row r="194" spans="2:6" ht="15" x14ac:dyDescent="0.2">
      <c r="B194" s="91">
        <v>2890</v>
      </c>
      <c r="C194" s="85" t="s">
        <v>317</v>
      </c>
      <c r="D194" s="86">
        <v>274119681</v>
      </c>
      <c r="E194" s="86">
        <v>227933317.19000003</v>
      </c>
      <c r="F194" s="86">
        <v>393773604</v>
      </c>
    </row>
    <row r="195" spans="2:6" ht="15" x14ac:dyDescent="0.2">
      <c r="B195" s="91">
        <v>2891</v>
      </c>
      <c r="C195" s="85" t="s">
        <v>318</v>
      </c>
      <c r="D195" s="86">
        <v>0</v>
      </c>
      <c r="E195" s="86">
        <v>63210212.299999997</v>
      </c>
      <c r="F195" s="86">
        <v>257501057</v>
      </c>
    </row>
    <row r="196" spans="2:6" ht="15" x14ac:dyDescent="0.2">
      <c r="B196" s="91">
        <v>3501</v>
      </c>
      <c r="C196" s="85" t="s">
        <v>217</v>
      </c>
      <c r="D196" s="86">
        <v>12621567</v>
      </c>
      <c r="E196" s="86">
        <v>308327</v>
      </c>
      <c r="F196" s="86">
        <v>13236037</v>
      </c>
    </row>
    <row r="197" spans="2:6" ht="15" x14ac:dyDescent="0.2">
      <c r="B197" s="91">
        <v>3502</v>
      </c>
      <c r="C197" s="85" t="s">
        <v>319</v>
      </c>
      <c r="D197" s="86">
        <v>175553872</v>
      </c>
      <c r="E197" s="86">
        <v>22026548.620000001</v>
      </c>
      <c r="F197" s="86">
        <v>162539647</v>
      </c>
    </row>
    <row r="198" spans="2:6" ht="15" x14ac:dyDescent="0.2">
      <c r="B198" s="91">
        <v>3619</v>
      </c>
      <c r="C198" s="85" t="s">
        <v>218</v>
      </c>
      <c r="D198" s="86">
        <v>716927303</v>
      </c>
      <c r="E198" s="86">
        <v>174944141.15000001</v>
      </c>
      <c r="F198" s="86">
        <v>567022603</v>
      </c>
    </row>
    <row r="199" spans="2:6" ht="15" x14ac:dyDescent="0.2">
      <c r="B199" s="91">
        <v>3629</v>
      </c>
      <c r="C199" s="85" t="s">
        <v>219</v>
      </c>
      <c r="D199" s="86">
        <v>184065058</v>
      </c>
      <c r="E199" s="86">
        <v>26275641.879999999</v>
      </c>
      <c r="F199" s="86">
        <v>172800770</v>
      </c>
    </row>
    <row r="200" spans="2:6" ht="15.75" x14ac:dyDescent="0.2">
      <c r="B200" s="84" t="s">
        <v>88</v>
      </c>
      <c r="C200" s="72"/>
      <c r="D200" s="93">
        <f>SUBTOTAL(109,hcfc_district_ops[FY25 Adopted])</f>
        <v>1363287481</v>
      </c>
      <c r="E200" s="93">
        <f>SUBTOTAL(109,hcfc_district_ops[FY25 Actuals])</f>
        <v>514698188.13999999</v>
      </c>
      <c r="F200" s="93">
        <f>SUBTOTAL(109,hcfc_district_ops[FY26 Adopted])</f>
        <v>1566873718</v>
      </c>
    </row>
    <row r="202" spans="2:6" x14ac:dyDescent="0.2">
      <c r="C202" s="100"/>
    </row>
    <row r="203" spans="2:6" ht="15.75" x14ac:dyDescent="0.2">
      <c r="B203" s="84" t="s">
        <v>89</v>
      </c>
      <c r="C203" s="72" t="s">
        <v>320</v>
      </c>
      <c r="D203" s="84" t="s">
        <v>239</v>
      </c>
      <c r="E203" s="84" t="s">
        <v>424</v>
      </c>
      <c r="F203" s="84" t="s">
        <v>315</v>
      </c>
    </row>
    <row r="204" spans="2:6" ht="15" x14ac:dyDescent="0.2">
      <c r="B204" s="91">
        <v>2811</v>
      </c>
      <c r="C204" s="85" t="s">
        <v>321</v>
      </c>
      <c r="D204" s="94">
        <v>0</v>
      </c>
      <c r="E204" s="94">
        <v>0</v>
      </c>
      <c r="F204" s="89">
        <v>180797</v>
      </c>
    </row>
    <row r="205" spans="2:6" ht="15" x14ac:dyDescent="0.2">
      <c r="B205" s="91">
        <v>4305</v>
      </c>
      <c r="C205" s="85" t="s">
        <v>322</v>
      </c>
      <c r="D205" s="89">
        <v>0</v>
      </c>
      <c r="E205" s="89">
        <v>0</v>
      </c>
      <c r="F205" s="89">
        <v>0</v>
      </c>
    </row>
    <row r="206" spans="2:6" ht="15" x14ac:dyDescent="0.2">
      <c r="B206" s="91">
        <v>4306</v>
      </c>
      <c r="C206" s="85" t="s">
        <v>323</v>
      </c>
      <c r="D206" s="89">
        <v>0</v>
      </c>
      <c r="E206" s="89">
        <v>0</v>
      </c>
      <c r="F206" s="89">
        <v>218710</v>
      </c>
    </row>
    <row r="207" spans="2:6" ht="15" x14ac:dyDescent="0.2">
      <c r="B207" s="91">
        <v>4402</v>
      </c>
      <c r="C207" s="85" t="s">
        <v>324</v>
      </c>
      <c r="D207" s="89">
        <v>7899931</v>
      </c>
      <c r="E207" s="89">
        <v>34094195.079999998</v>
      </c>
      <c r="F207" s="89">
        <v>6232029</v>
      </c>
    </row>
    <row r="208" spans="2:6" ht="15" x14ac:dyDescent="0.2">
      <c r="B208" s="91">
        <v>4403</v>
      </c>
      <c r="C208" s="85" t="s">
        <v>325</v>
      </c>
      <c r="D208" s="89">
        <v>3197909</v>
      </c>
      <c r="E208" s="89">
        <v>50646657.420000002</v>
      </c>
      <c r="F208" s="89">
        <v>1125751</v>
      </c>
    </row>
    <row r="209" spans="2:6" ht="15" x14ac:dyDescent="0.2">
      <c r="B209" s="91">
        <v>4404</v>
      </c>
      <c r="C209" s="85" t="s">
        <v>326</v>
      </c>
      <c r="D209" s="89">
        <v>27561321</v>
      </c>
      <c r="E209" s="89">
        <v>15986591.52</v>
      </c>
      <c r="F209" s="89">
        <v>28029074</v>
      </c>
    </row>
    <row r="210" spans="2:6" ht="15" x14ac:dyDescent="0.2">
      <c r="B210" s="91">
        <v>4405</v>
      </c>
      <c r="C210" s="85" t="s">
        <v>327</v>
      </c>
      <c r="D210" s="89">
        <v>28449811</v>
      </c>
      <c r="E210" s="89">
        <v>16540518.470000001</v>
      </c>
      <c r="F210" s="89">
        <v>28958919</v>
      </c>
    </row>
    <row r="211" spans="2:6" ht="15" x14ac:dyDescent="0.2">
      <c r="B211" s="91">
        <v>4406</v>
      </c>
      <c r="C211" s="85" t="s">
        <v>328</v>
      </c>
      <c r="D211" s="89">
        <v>24666624</v>
      </c>
      <c r="E211" s="89">
        <v>16594037.699999999</v>
      </c>
      <c r="F211" s="89">
        <v>18004889</v>
      </c>
    </row>
    <row r="212" spans="2:6" ht="15" x14ac:dyDescent="0.2">
      <c r="B212" s="91">
        <v>4407</v>
      </c>
      <c r="C212" s="85" t="s">
        <v>329</v>
      </c>
      <c r="D212" s="89">
        <v>14825331</v>
      </c>
      <c r="E212" s="89">
        <v>14595557.189999999</v>
      </c>
      <c r="F212" s="89">
        <v>9625407</v>
      </c>
    </row>
    <row r="213" spans="2:6" ht="15" x14ac:dyDescent="0.2">
      <c r="B213" s="91">
        <v>4408</v>
      </c>
      <c r="C213" s="85" t="s">
        <v>330</v>
      </c>
      <c r="D213" s="89">
        <v>0</v>
      </c>
      <c r="E213" s="89">
        <v>79856653.850000009</v>
      </c>
      <c r="F213" s="89">
        <v>24209950</v>
      </c>
    </row>
    <row r="214" spans="2:6" ht="15" x14ac:dyDescent="0.2">
      <c r="B214" s="91">
        <v>4450</v>
      </c>
      <c r="C214" s="85" t="s">
        <v>331</v>
      </c>
      <c r="D214" s="89">
        <v>16216224</v>
      </c>
      <c r="E214" s="89">
        <v>1526138.89</v>
      </c>
      <c r="F214" s="89">
        <v>29339025</v>
      </c>
    </row>
    <row r="215" spans="2:6" ht="15" x14ac:dyDescent="0.2">
      <c r="B215" s="91">
        <v>4451</v>
      </c>
      <c r="C215" s="85" t="s">
        <v>332</v>
      </c>
      <c r="D215" s="89">
        <v>1308061</v>
      </c>
      <c r="E215" s="89">
        <v>605706.78</v>
      </c>
      <c r="F215" s="89">
        <v>1716301</v>
      </c>
    </row>
    <row r="216" spans="2:6" ht="15" x14ac:dyDescent="0.2">
      <c r="B216" s="91">
        <v>4503</v>
      </c>
      <c r="C216" s="85" t="s">
        <v>333</v>
      </c>
      <c r="D216" s="89">
        <v>29960235</v>
      </c>
      <c r="E216" s="89">
        <v>36788150.950000003</v>
      </c>
      <c r="F216" s="89">
        <v>27048424</v>
      </c>
    </row>
    <row r="217" spans="2:6" ht="15" x14ac:dyDescent="0.2">
      <c r="B217" s="91">
        <v>4504</v>
      </c>
      <c r="C217" s="85" t="s">
        <v>334</v>
      </c>
      <c r="D217" s="89">
        <v>22533074</v>
      </c>
      <c r="E217" s="89">
        <v>22532651.259999998</v>
      </c>
      <c r="F217" s="89">
        <v>0</v>
      </c>
    </row>
    <row r="218" spans="2:6" ht="15" x14ac:dyDescent="0.2">
      <c r="B218" s="91">
        <v>4505</v>
      </c>
      <c r="C218" s="85" t="s">
        <v>335</v>
      </c>
      <c r="D218" s="89">
        <v>2106318</v>
      </c>
      <c r="E218" s="89">
        <v>32633237.859999999</v>
      </c>
      <c r="F218" s="89">
        <v>702886</v>
      </c>
    </row>
    <row r="219" spans="2:6" ht="15" x14ac:dyDescent="0.2">
      <c r="B219" s="91">
        <v>4506</v>
      </c>
      <c r="C219" s="85" t="s">
        <v>336</v>
      </c>
      <c r="D219" s="89">
        <v>21743450</v>
      </c>
      <c r="E219" s="89">
        <v>10887425</v>
      </c>
      <c r="F219" s="89">
        <v>25033474</v>
      </c>
    </row>
    <row r="220" spans="2:6" ht="15" x14ac:dyDescent="0.2">
      <c r="B220" s="91">
        <v>4508</v>
      </c>
      <c r="C220" s="85" t="s">
        <v>337</v>
      </c>
      <c r="D220" s="89">
        <v>7859623</v>
      </c>
      <c r="E220" s="89">
        <v>7858050.4699999997</v>
      </c>
      <c r="F220" s="89">
        <v>0</v>
      </c>
    </row>
    <row r="221" spans="2:6" ht="15" x14ac:dyDescent="0.2">
      <c r="B221" s="91">
        <v>4509</v>
      </c>
      <c r="C221" s="85" t="s">
        <v>338</v>
      </c>
      <c r="D221" s="89">
        <v>0</v>
      </c>
      <c r="E221" s="89">
        <v>64327417.25</v>
      </c>
      <c r="F221" s="89">
        <v>3161411</v>
      </c>
    </row>
    <row r="222" spans="2:6" ht="15.75" x14ac:dyDescent="0.2">
      <c r="B222" s="96" t="s">
        <v>420</v>
      </c>
      <c r="C222" s="95"/>
      <c r="D222" s="95">
        <f>SUBTOTAL(109,Table17[FY25 Adopted])</f>
        <v>208327912</v>
      </c>
      <c r="E222" s="95">
        <f>SUBTOTAL(109,Table17[FY25 Actuals])</f>
        <v>405472989.69000006</v>
      </c>
      <c r="F222" s="95" t="s">
        <v>339</v>
      </c>
    </row>
    <row r="225" spans="2:6" ht="15.75" x14ac:dyDescent="0.2">
      <c r="B225" s="84" t="s">
        <v>89</v>
      </c>
      <c r="C225" s="72" t="s">
        <v>389</v>
      </c>
      <c r="D225" s="84" t="s">
        <v>239</v>
      </c>
      <c r="E225" s="84" t="s">
        <v>424</v>
      </c>
      <c r="F225" s="84" t="s">
        <v>315</v>
      </c>
    </row>
    <row r="226" spans="2:6" ht="15" x14ac:dyDescent="0.2">
      <c r="B226" s="91">
        <v>5201</v>
      </c>
      <c r="C226" s="85" t="s">
        <v>195</v>
      </c>
      <c r="D226" s="86">
        <v>18492325</v>
      </c>
      <c r="E226" s="86">
        <v>5745379.71</v>
      </c>
      <c r="F226" s="86">
        <v>17679157</v>
      </c>
    </row>
    <row r="227" spans="2:6" ht="15" x14ac:dyDescent="0.2">
      <c r="B227" s="91">
        <v>5301</v>
      </c>
      <c r="C227" s="85" t="s">
        <v>196</v>
      </c>
      <c r="D227" s="86">
        <v>1875328472</v>
      </c>
      <c r="E227" s="86">
        <v>903583604.10000002</v>
      </c>
      <c r="F227" s="86">
        <v>1865272239</v>
      </c>
    </row>
    <row r="228" spans="2:6" ht="15" x14ac:dyDescent="0.2">
      <c r="B228" s="91">
        <v>5302</v>
      </c>
      <c r="C228" s="85" t="s">
        <v>197</v>
      </c>
      <c r="D228" s="86">
        <v>407740087</v>
      </c>
      <c r="E228" s="86">
        <v>330720200.31999999</v>
      </c>
      <c r="F228" s="86">
        <v>420099164</v>
      </c>
    </row>
    <row r="229" spans="2:6" ht="15" x14ac:dyDescent="0.2">
      <c r="B229" s="91">
        <v>5310</v>
      </c>
      <c r="C229" s="85" t="s">
        <v>198</v>
      </c>
      <c r="D229" s="86">
        <v>13204379</v>
      </c>
      <c r="E229" s="86">
        <v>8059628.7399999993</v>
      </c>
      <c r="F229" s="86">
        <v>11284181</v>
      </c>
    </row>
    <row r="230" spans="2:6" ht="15" x14ac:dyDescent="0.2">
      <c r="B230" s="91">
        <v>5315</v>
      </c>
      <c r="C230" s="85" t="s">
        <v>199</v>
      </c>
      <c r="D230" s="86">
        <v>80000000</v>
      </c>
      <c r="E230" s="86">
        <v>0</v>
      </c>
      <c r="F230" s="86">
        <v>80000000</v>
      </c>
    </row>
    <row r="231" spans="2:6" ht="15" x14ac:dyDescent="0.2">
      <c r="B231" s="91">
        <v>5321</v>
      </c>
      <c r="C231" s="85" t="s">
        <v>200</v>
      </c>
      <c r="D231" s="86">
        <v>230603495</v>
      </c>
      <c r="E231" s="86">
        <v>30862362.120000001</v>
      </c>
      <c r="F231" s="86">
        <v>246326383</v>
      </c>
    </row>
    <row r="232" spans="2:6" ht="15" x14ac:dyDescent="0.2">
      <c r="B232" s="91">
        <v>5501</v>
      </c>
      <c r="C232" s="85" t="s">
        <v>390</v>
      </c>
      <c r="D232" s="86">
        <v>704347359.99999988</v>
      </c>
      <c r="E232" s="86">
        <v>58632130.689999998</v>
      </c>
      <c r="F232" s="86">
        <v>941402725</v>
      </c>
    </row>
    <row r="233" spans="2:6" ht="15" x14ac:dyDescent="0.2">
      <c r="B233" s="91">
        <v>5510</v>
      </c>
      <c r="C233" s="85" t="s">
        <v>391</v>
      </c>
      <c r="D233" s="86">
        <v>30000000</v>
      </c>
      <c r="E233" s="86">
        <v>5308033.37</v>
      </c>
      <c r="F233" s="86">
        <v>43088970</v>
      </c>
    </row>
    <row r="234" spans="2:6" ht="15.75" x14ac:dyDescent="0.2">
      <c r="B234" s="84" t="s">
        <v>88</v>
      </c>
      <c r="C234" s="72"/>
      <c r="D234" s="120">
        <f>SUBTOTAL(109,Table20[FY25 Adopted])</f>
        <v>3359716118</v>
      </c>
      <c r="E234" s="120">
        <f>SUBTOTAL(109,Table20[FY25 Actuals])</f>
        <v>1342911339.05</v>
      </c>
      <c r="F234" s="120">
        <f>SUBTOTAL(109,Table20[FY26 Adopted])</f>
        <v>3625152819</v>
      </c>
    </row>
    <row r="235" spans="2:6" x14ac:dyDescent="0.2">
      <c r="B235" s="99"/>
      <c r="C235"/>
      <c r="D235"/>
      <c r="E235"/>
      <c r="F235"/>
    </row>
    <row r="236" spans="2:6" ht="17.25" customHeight="1" x14ac:dyDescent="0.2"/>
    <row r="237" spans="2:6" ht="15.75" x14ac:dyDescent="0.2">
      <c r="B237" s="84" t="s">
        <v>89</v>
      </c>
      <c r="C237" s="72" t="s">
        <v>392</v>
      </c>
      <c r="D237" s="84" t="s">
        <v>239</v>
      </c>
      <c r="E237" s="84" t="s">
        <v>424</v>
      </c>
      <c r="F237" s="84" t="s">
        <v>315</v>
      </c>
    </row>
    <row r="238" spans="2:6" ht="15" x14ac:dyDescent="0.2">
      <c r="B238" s="91">
        <v>5101</v>
      </c>
      <c r="C238" s="85" t="s">
        <v>188</v>
      </c>
      <c r="D238" s="86">
        <v>54633678</v>
      </c>
      <c r="E238" s="86">
        <v>39622802.269999996</v>
      </c>
      <c r="F238" s="86">
        <v>60909534</v>
      </c>
    </row>
    <row r="239" spans="2:6" ht="15" x14ac:dyDescent="0.2">
      <c r="B239" s="91">
        <v>5102</v>
      </c>
      <c r="C239" s="85" t="s">
        <v>189</v>
      </c>
      <c r="D239" s="86">
        <v>23427363</v>
      </c>
      <c r="E239" s="86">
        <v>9985844.4199999999</v>
      </c>
      <c r="F239" s="86">
        <v>24317761</v>
      </c>
    </row>
    <row r="240" spans="2:6" ht="15" x14ac:dyDescent="0.2">
      <c r="B240" s="91">
        <v>5103</v>
      </c>
      <c r="C240" s="85" t="s">
        <v>190</v>
      </c>
      <c r="D240" s="86">
        <v>239904</v>
      </c>
      <c r="E240" s="86">
        <v>53348.4</v>
      </c>
      <c r="F240" s="86">
        <v>197780</v>
      </c>
    </row>
    <row r="241" spans="2:6" ht="15" x14ac:dyDescent="0.2">
      <c r="B241" s="91">
        <v>5104</v>
      </c>
      <c r="C241" s="85" t="s">
        <v>191</v>
      </c>
      <c r="D241" s="86">
        <v>526669388</v>
      </c>
      <c r="E241" s="86">
        <v>484331276.01000005</v>
      </c>
      <c r="F241" s="86">
        <v>512897065</v>
      </c>
    </row>
    <row r="242" spans="2:6" ht="15" x14ac:dyDescent="0.2">
      <c r="B242" s="91">
        <v>5121</v>
      </c>
      <c r="C242" s="85" t="s">
        <v>192</v>
      </c>
      <c r="D242" s="86">
        <v>50661898</v>
      </c>
      <c r="E242" s="86">
        <v>9645713.2699999996</v>
      </c>
      <c r="F242" s="86">
        <v>57672056</v>
      </c>
    </row>
    <row r="243" spans="2:6" ht="15" x14ac:dyDescent="0.2">
      <c r="B243" s="91">
        <v>5122</v>
      </c>
      <c r="C243" s="85" t="s">
        <v>193</v>
      </c>
      <c r="D243" s="86">
        <v>3968790</v>
      </c>
      <c r="E243" s="86">
        <v>358970.55</v>
      </c>
      <c r="F243" s="86">
        <v>3854861</v>
      </c>
    </row>
    <row r="244" spans="2:6" ht="15" x14ac:dyDescent="0.2">
      <c r="B244" s="91">
        <v>5123</v>
      </c>
      <c r="C244" s="85" t="s">
        <v>194</v>
      </c>
      <c r="D244" s="86">
        <v>7930587</v>
      </c>
      <c r="E244" s="86">
        <v>2216897.7600000002</v>
      </c>
      <c r="F244" s="86">
        <v>8519153</v>
      </c>
    </row>
    <row r="245" spans="2:6" ht="15.75" x14ac:dyDescent="0.2">
      <c r="B245" s="84" t="s">
        <v>88</v>
      </c>
      <c r="C245" s="72"/>
      <c r="D245" s="120">
        <f>SUBTOTAL(109,Table19[FY25 Adopted])</f>
        <v>667531608</v>
      </c>
      <c r="E245" s="120">
        <f>SUBTOTAL(109,Table19[FY25 Actuals])</f>
        <v>546214852.67999995</v>
      </c>
      <c r="F245" s="120">
        <f>SUBTOTAL(109,Table19[FY26 Adopted])</f>
        <v>668368210</v>
      </c>
    </row>
    <row r="246" spans="2:6" x14ac:dyDescent="0.2">
      <c r="B246" s="100"/>
      <c r="C246"/>
      <c r="D246"/>
      <c r="E246"/>
      <c r="F246"/>
    </row>
    <row r="248" spans="2:6" ht="15.75" x14ac:dyDescent="0.2">
      <c r="B248" s="84" t="s">
        <v>89</v>
      </c>
      <c r="C248" s="72" t="s">
        <v>393</v>
      </c>
      <c r="D248" s="84" t="s">
        <v>239</v>
      </c>
      <c r="E248" s="84" t="s">
        <v>424</v>
      </c>
      <c r="F248" s="84" t="s">
        <v>315</v>
      </c>
    </row>
    <row r="249" spans="2:6" ht="15" x14ac:dyDescent="0.2">
      <c r="B249" s="101">
        <v>5520</v>
      </c>
      <c r="C249" s="85" t="s">
        <v>394</v>
      </c>
      <c r="D249" s="86">
        <v>349063</v>
      </c>
      <c r="E249" s="86">
        <v>127546.76</v>
      </c>
      <c r="F249" s="86">
        <v>200135</v>
      </c>
    </row>
    <row r="250" spans="2:6" ht="15" x14ac:dyDescent="0.2">
      <c r="B250" s="101">
        <v>5523</v>
      </c>
      <c r="C250" s="85" t="s">
        <v>395</v>
      </c>
      <c r="D250" s="86">
        <v>2706233</v>
      </c>
      <c r="E250" s="86">
        <v>145906.85999999999</v>
      </c>
      <c r="F250" s="86">
        <v>2595639</v>
      </c>
    </row>
    <row r="251" spans="2:6" ht="15" x14ac:dyDescent="0.2">
      <c r="B251" s="101">
        <v>5524</v>
      </c>
      <c r="C251" s="85" t="s">
        <v>396</v>
      </c>
      <c r="D251" s="86">
        <v>382368</v>
      </c>
      <c r="E251" s="86">
        <v>159668.78999999998</v>
      </c>
      <c r="F251" s="86">
        <v>119048</v>
      </c>
    </row>
    <row r="252" spans="2:6" ht="15" x14ac:dyDescent="0.2">
      <c r="B252" s="101">
        <v>5525</v>
      </c>
      <c r="C252" s="85" t="s">
        <v>397</v>
      </c>
      <c r="D252" s="86">
        <v>5578246</v>
      </c>
      <c r="E252" s="86">
        <v>1406405.21</v>
      </c>
      <c r="F252" s="86">
        <v>2687074</v>
      </c>
    </row>
    <row r="253" spans="2:6" ht="15" x14ac:dyDescent="0.2">
      <c r="B253" s="101">
        <v>5529</v>
      </c>
      <c r="C253" s="85" t="s">
        <v>398</v>
      </c>
      <c r="D253" s="86">
        <v>907819</v>
      </c>
      <c r="E253" s="86">
        <v>325849.80000000005</v>
      </c>
      <c r="F253" s="86">
        <v>427455</v>
      </c>
    </row>
    <row r="254" spans="2:6" ht="15" x14ac:dyDescent="0.2">
      <c r="B254" s="101">
        <v>5539</v>
      </c>
      <c r="C254" s="85" t="s">
        <v>399</v>
      </c>
      <c r="D254" s="86">
        <v>14224180</v>
      </c>
      <c r="E254" s="86">
        <v>3846513.4400000004</v>
      </c>
      <c r="F254" s="86">
        <v>10838688</v>
      </c>
    </row>
    <row r="255" spans="2:6" ht="15" x14ac:dyDescent="0.2">
      <c r="B255" s="101">
        <v>5540</v>
      </c>
      <c r="C255" s="85" t="s">
        <v>400</v>
      </c>
      <c r="D255" s="86">
        <v>12147009</v>
      </c>
      <c r="E255" s="86">
        <v>2941988.25</v>
      </c>
      <c r="F255" s="86">
        <v>7595101</v>
      </c>
    </row>
    <row r="256" spans="2:6" ht="15" x14ac:dyDescent="0.2">
      <c r="B256" s="101">
        <v>5541</v>
      </c>
      <c r="C256" s="85" t="s">
        <v>401</v>
      </c>
      <c r="D256" s="86">
        <v>7045188</v>
      </c>
      <c r="E256" s="86">
        <v>207589.99</v>
      </c>
      <c r="F256" s="86">
        <v>5450191</v>
      </c>
    </row>
    <row r="257" spans="2:6" ht="15" x14ac:dyDescent="0.2">
      <c r="B257" s="101">
        <v>5542</v>
      </c>
      <c r="C257" s="85" t="s">
        <v>402</v>
      </c>
      <c r="D257" s="86">
        <v>699377092</v>
      </c>
      <c r="E257" s="86">
        <v>249325070.55000001</v>
      </c>
      <c r="F257" s="86">
        <v>426485093</v>
      </c>
    </row>
    <row r="258" spans="2:6" ht="15" x14ac:dyDescent="0.2">
      <c r="B258" s="101">
        <v>5549</v>
      </c>
      <c r="C258" s="85" t="s">
        <v>403</v>
      </c>
      <c r="D258" s="86">
        <v>183473985</v>
      </c>
      <c r="E258" s="86">
        <v>71317101.659999996</v>
      </c>
      <c r="F258" s="86">
        <v>111982470</v>
      </c>
    </row>
    <row r="259" spans="2:6" ht="15" x14ac:dyDescent="0.2">
      <c r="B259" s="101">
        <v>5559</v>
      </c>
      <c r="C259" s="85" t="s">
        <v>404</v>
      </c>
      <c r="D259" s="86">
        <v>125075651</v>
      </c>
      <c r="E259" s="86">
        <v>21793820.950000003</v>
      </c>
      <c r="F259" s="86">
        <v>90944212</v>
      </c>
    </row>
    <row r="260" spans="2:6" ht="15.75" x14ac:dyDescent="0.2">
      <c r="B260" s="84" t="s">
        <v>88</v>
      </c>
      <c r="C260" s="72"/>
      <c r="D260" s="93">
        <f>SUBTOTAL(109,Table21[FY25 Adopted])</f>
        <v>1051266834</v>
      </c>
      <c r="E260" s="93">
        <f>SUBTOTAL(109,Table21[FY25 Actuals])</f>
        <v>351597462.25999999</v>
      </c>
      <c r="F260" s="93">
        <f>SUBTOTAL(109,Table21[FY26 Adopted])</f>
        <v>659325106</v>
      </c>
    </row>
    <row r="263" spans="2:6" ht="15.75" x14ac:dyDescent="0.2">
      <c r="B263" s="84" t="s">
        <v>89</v>
      </c>
      <c r="C263" s="72" t="s">
        <v>382</v>
      </c>
      <c r="D263" s="84" t="s">
        <v>239</v>
      </c>
      <c r="E263" s="84" t="s">
        <v>424</v>
      </c>
      <c r="F263" s="84" t="s">
        <v>315</v>
      </c>
    </row>
    <row r="264" spans="2:6" ht="15" x14ac:dyDescent="0.2">
      <c r="B264" s="91">
        <v>2111</v>
      </c>
      <c r="C264" s="88" t="s">
        <v>132</v>
      </c>
      <c r="D264" s="86">
        <v>1467049</v>
      </c>
      <c r="E264" s="86">
        <v>454295.58999999997</v>
      </c>
      <c r="F264" s="103">
        <v>1019869</v>
      </c>
    </row>
    <row r="265" spans="2:6" ht="15" x14ac:dyDescent="0.2">
      <c r="B265" s="91">
        <v>2131</v>
      </c>
      <c r="C265" s="104" t="s">
        <v>383</v>
      </c>
      <c r="D265" s="86">
        <v>15662</v>
      </c>
      <c r="E265" s="86">
        <v>0</v>
      </c>
      <c r="F265" s="103">
        <v>15662</v>
      </c>
    </row>
    <row r="266" spans="2:6" ht="15" x14ac:dyDescent="0.2">
      <c r="B266" s="91">
        <v>2156</v>
      </c>
      <c r="C266" s="104" t="s">
        <v>384</v>
      </c>
      <c r="D266" s="105">
        <v>17091</v>
      </c>
      <c r="E266" s="105">
        <v>17276.39</v>
      </c>
      <c r="F266" s="103">
        <v>879</v>
      </c>
    </row>
    <row r="267" spans="2:6" ht="15" x14ac:dyDescent="0.2">
      <c r="B267" s="91">
        <v>2306</v>
      </c>
      <c r="C267" s="104" t="s">
        <v>385</v>
      </c>
      <c r="D267" s="105">
        <v>3917043</v>
      </c>
      <c r="E267" s="105">
        <v>15399067.789999999</v>
      </c>
      <c r="F267" s="103">
        <v>7652107</v>
      </c>
    </row>
    <row r="268" spans="2:6" ht="15" x14ac:dyDescent="0.2">
      <c r="B268" s="91">
        <v>2403</v>
      </c>
      <c r="C268" s="104" t="s">
        <v>386</v>
      </c>
      <c r="D268" s="105">
        <v>1065577</v>
      </c>
      <c r="E268" s="105">
        <v>3273385.34</v>
      </c>
      <c r="F268" s="103">
        <v>2869327</v>
      </c>
    </row>
    <row r="269" spans="2:6" ht="15" x14ac:dyDescent="0.2">
      <c r="B269" s="91">
        <v>2404</v>
      </c>
      <c r="C269" s="104" t="s">
        <v>387</v>
      </c>
      <c r="D269" s="105">
        <v>1505721</v>
      </c>
      <c r="E269" s="105">
        <v>533135.92999999993</v>
      </c>
      <c r="F269" s="103">
        <v>2082593</v>
      </c>
    </row>
    <row r="270" spans="2:6" ht="15" x14ac:dyDescent="0.2">
      <c r="B270" s="91">
        <v>2601</v>
      </c>
      <c r="C270" s="104" t="s">
        <v>210</v>
      </c>
      <c r="D270" s="103">
        <v>720833379.27999973</v>
      </c>
      <c r="E270" s="103">
        <v>317790353.05000001</v>
      </c>
      <c r="F270" s="103">
        <v>860680639</v>
      </c>
    </row>
    <row r="271" spans="2:6" ht="15" x14ac:dyDescent="0.2">
      <c r="B271" s="91">
        <v>2602</v>
      </c>
      <c r="C271" s="104" t="s">
        <v>211</v>
      </c>
      <c r="D271" s="103">
        <v>29939992.919999998</v>
      </c>
      <c r="E271" s="103">
        <v>17213648.559999999</v>
      </c>
      <c r="F271" s="103">
        <v>28821149</v>
      </c>
    </row>
    <row r="272" spans="2:6" ht="15" x14ac:dyDescent="0.2">
      <c r="B272" s="91">
        <v>2603</v>
      </c>
      <c r="C272" s="104" t="s">
        <v>212</v>
      </c>
      <c r="D272" s="103">
        <v>4450269.04</v>
      </c>
      <c r="E272" s="103">
        <v>4230975.4300000006</v>
      </c>
      <c r="F272" s="103">
        <v>4419734</v>
      </c>
    </row>
    <row r="273" spans="2:14" ht="15" x14ac:dyDescent="0.2">
      <c r="B273" s="91">
        <v>2604</v>
      </c>
      <c r="C273" s="104" t="s">
        <v>213</v>
      </c>
      <c r="D273" s="103">
        <v>9086102.839999998</v>
      </c>
      <c r="E273" s="103">
        <v>3815196.29</v>
      </c>
      <c r="F273" s="103">
        <v>9003507</v>
      </c>
    </row>
    <row r="274" spans="2:14" ht="15" x14ac:dyDescent="0.2">
      <c r="B274" s="91">
        <v>2651</v>
      </c>
      <c r="C274" s="104" t="s">
        <v>214</v>
      </c>
      <c r="D274" s="103">
        <v>414222913.11999989</v>
      </c>
      <c r="E274" s="103">
        <v>214920100.06999996</v>
      </c>
      <c r="F274" s="103">
        <v>192674916</v>
      </c>
    </row>
    <row r="275" spans="2:14" ht="15" x14ac:dyDescent="0.2">
      <c r="B275" s="91">
        <v>2688</v>
      </c>
      <c r="C275" s="104" t="s">
        <v>215</v>
      </c>
      <c r="D275" s="103">
        <v>5992966.4500000002</v>
      </c>
      <c r="E275" s="103">
        <v>7088977.25</v>
      </c>
      <c r="F275" s="103">
        <v>8688824</v>
      </c>
    </row>
    <row r="276" spans="2:14" ht="15" x14ac:dyDescent="0.2">
      <c r="B276" s="91">
        <v>2699</v>
      </c>
      <c r="C276" s="104" t="s">
        <v>216</v>
      </c>
      <c r="D276" s="103">
        <v>32582316.039999995</v>
      </c>
      <c r="E276" s="103">
        <v>19200291.149999999</v>
      </c>
      <c r="F276" s="103">
        <v>43457984</v>
      </c>
    </row>
    <row r="277" spans="2:14" ht="15.75" x14ac:dyDescent="0.2">
      <c r="B277" s="84" t="s">
        <v>88</v>
      </c>
      <c r="C277" s="72"/>
      <c r="D277" s="93">
        <f>SUBTOTAL(109,Table2631[FY25 Adopted])</f>
        <v>1225096082.6899996</v>
      </c>
      <c r="E277" s="93">
        <f>SUBTOTAL(109,Table2631[FY25 Actuals])</f>
        <v>603936702.84000003</v>
      </c>
      <c r="F277" s="93">
        <f>SUBTOTAL(109,Table2631[FY26 Adopted])</f>
        <v>1161387190</v>
      </c>
    </row>
    <row r="280" spans="2:14" ht="15.75" x14ac:dyDescent="0.2">
      <c r="B280" s="84" t="s">
        <v>89</v>
      </c>
      <c r="C280" s="72" t="s">
        <v>388</v>
      </c>
      <c r="D280" s="84" t="s">
        <v>239</v>
      </c>
      <c r="E280" s="84" t="s">
        <v>424</v>
      </c>
      <c r="F280" s="84" t="s">
        <v>315</v>
      </c>
    </row>
    <row r="281" spans="2:14" ht="15" x14ac:dyDescent="0.2">
      <c r="B281" s="91">
        <v>2601</v>
      </c>
      <c r="C281" s="85" t="s">
        <v>210</v>
      </c>
      <c r="D281" s="106">
        <v>1973903888.5599999</v>
      </c>
      <c r="E281" s="106">
        <v>79950454.680000007</v>
      </c>
      <c r="F281" s="106">
        <v>1492980354.1900001</v>
      </c>
    </row>
    <row r="282" spans="2:14" ht="15" x14ac:dyDescent="0.2">
      <c r="B282" s="91">
        <v>2602</v>
      </c>
      <c r="C282" s="85" t="s">
        <v>211</v>
      </c>
      <c r="D282" s="106">
        <v>58309044.299999997</v>
      </c>
      <c r="E282" s="106">
        <v>3305882.71</v>
      </c>
      <c r="F282" s="106">
        <v>70666127.870000005</v>
      </c>
    </row>
    <row r="283" spans="2:14" ht="15" x14ac:dyDescent="0.2">
      <c r="B283" s="91">
        <v>2603</v>
      </c>
      <c r="C283" s="85" t="s">
        <v>212</v>
      </c>
      <c r="D283" s="106">
        <v>41772591.079999998</v>
      </c>
      <c r="E283" s="106">
        <v>2693223.08</v>
      </c>
      <c r="F283" s="106">
        <v>38892356.229999997</v>
      </c>
    </row>
    <row r="284" spans="2:14" ht="15" x14ac:dyDescent="0.2">
      <c r="B284" s="91">
        <v>2699</v>
      </c>
      <c r="C284" s="85" t="s">
        <v>216</v>
      </c>
      <c r="D284" s="106">
        <v>255153786.75999999</v>
      </c>
      <c r="E284" s="106">
        <v>6120549.1399999997</v>
      </c>
      <c r="F284" s="106">
        <v>264390641.72</v>
      </c>
    </row>
    <row r="285" spans="2:14" ht="15.75" x14ac:dyDescent="0.2">
      <c r="B285" s="84" t="s">
        <v>88</v>
      </c>
      <c r="C285" s="72"/>
      <c r="D285" s="93">
        <f>SUBTOTAL(109,Table18[FY25 Adopted])</f>
        <v>2329139310.6999998</v>
      </c>
      <c r="E285" s="93">
        <f>SUBTOTAL(109,Table18[FY25 Actuals])</f>
        <v>92070109.609999999</v>
      </c>
      <c r="F285" s="93">
        <f>SUBTOTAL(109,Table18[FY26 Adopted])</f>
        <v>1866929480.01</v>
      </c>
    </row>
    <row r="288" spans="2:14" ht="31.5" x14ac:dyDescent="0.2">
      <c r="B288" s="102" t="s">
        <v>89</v>
      </c>
      <c r="C288" s="73" t="s">
        <v>405</v>
      </c>
      <c r="D288" s="102" t="s">
        <v>239</v>
      </c>
      <c r="E288" s="102" t="s">
        <v>424</v>
      </c>
      <c r="F288" s="102" t="s">
        <v>315</v>
      </c>
      <c r="G288" s="25"/>
      <c r="H288" s="15"/>
      <c r="J288" s="12"/>
      <c r="L288" s="10"/>
      <c r="M288" s="12"/>
      <c r="N288" s="12"/>
    </row>
    <row r="289" spans="2:14" ht="15" x14ac:dyDescent="0.2">
      <c r="B289" s="91">
        <v>2171</v>
      </c>
      <c r="C289" s="85" t="s">
        <v>406</v>
      </c>
      <c r="D289" s="107">
        <v>67920407</v>
      </c>
      <c r="E289" s="107">
        <v>8481668.5199999996</v>
      </c>
      <c r="F289" s="107">
        <v>94301047</v>
      </c>
      <c r="G289" s="25"/>
      <c r="H289" s="15"/>
      <c r="J289" s="12"/>
      <c r="L289" s="10"/>
      <c r="M289" s="12"/>
      <c r="N289" s="12"/>
    </row>
    <row r="290" spans="2:14" ht="15" x14ac:dyDescent="0.2">
      <c r="B290" s="91">
        <v>2176</v>
      </c>
      <c r="C290" s="85" t="s">
        <v>140</v>
      </c>
      <c r="D290" s="107">
        <v>80452</v>
      </c>
      <c r="E290" s="107">
        <v>9560.75</v>
      </c>
      <c r="F290" s="107">
        <v>50062</v>
      </c>
      <c r="G290" s="25"/>
      <c r="H290" s="15"/>
      <c r="J290" s="12"/>
      <c r="L290" s="10"/>
      <c r="M290" s="12"/>
      <c r="N290" s="12"/>
    </row>
    <row r="291" spans="2:14" ht="15" x14ac:dyDescent="0.2">
      <c r="B291" s="91">
        <v>2241</v>
      </c>
      <c r="C291" s="85" t="s">
        <v>407</v>
      </c>
      <c r="D291" s="107">
        <v>968726</v>
      </c>
      <c r="E291" s="107">
        <v>222926.62</v>
      </c>
      <c r="F291" s="107">
        <v>980614</v>
      </c>
      <c r="G291" s="25"/>
      <c r="H291" s="15"/>
      <c r="J291" s="12"/>
      <c r="L291" s="10"/>
      <c r="M291" s="12"/>
      <c r="N291" s="12"/>
    </row>
    <row r="292" spans="2:14" ht="15" x14ac:dyDescent="0.2">
      <c r="B292" s="91">
        <v>5211</v>
      </c>
      <c r="C292" s="85" t="s">
        <v>408</v>
      </c>
      <c r="D292" s="107">
        <v>22466267</v>
      </c>
      <c r="E292" s="107">
        <v>7528410.3199999994</v>
      </c>
      <c r="F292" s="107">
        <v>22836001</v>
      </c>
      <c r="G292" s="25"/>
      <c r="H292" s="15"/>
      <c r="J292" s="12"/>
      <c r="L292" s="10"/>
      <c r="M292" s="12"/>
      <c r="N292" s="12"/>
    </row>
    <row r="293" spans="2:14" ht="15" x14ac:dyDescent="0.2">
      <c r="B293" s="91">
        <v>5212</v>
      </c>
      <c r="C293" s="85" t="s">
        <v>409</v>
      </c>
      <c r="D293" s="107">
        <v>518073</v>
      </c>
      <c r="E293" s="107">
        <v>146844.07</v>
      </c>
      <c r="F293" s="107">
        <v>423101</v>
      </c>
      <c r="G293" s="25"/>
      <c r="H293" s="15"/>
      <c r="J293" s="12"/>
      <c r="L293" s="10"/>
      <c r="M293" s="12"/>
      <c r="N293" s="12"/>
    </row>
    <row r="294" spans="2:14" ht="15.75" x14ac:dyDescent="0.2">
      <c r="B294" s="121" t="s">
        <v>88</v>
      </c>
      <c r="C294" s="122"/>
      <c r="D294" s="119">
        <f>SUBTOTAL(109,Table28[FY25 Adopted])</f>
        <v>91953925</v>
      </c>
      <c r="E294" s="119">
        <f>SUBTOTAL(109,Table28[FY25 Actuals])</f>
        <v>16389410.279999997</v>
      </c>
      <c r="F294" s="119">
        <f>SUBTOTAL(109,Table28[FY26 Adopted])</f>
        <v>118590825</v>
      </c>
      <c r="G294" s="25"/>
      <c r="H294" s="15"/>
      <c r="J294" s="12"/>
      <c r="L294" s="10"/>
      <c r="M294" s="12"/>
      <c r="N294" s="12"/>
    </row>
    <row r="297" spans="2:14" ht="15.75" x14ac:dyDescent="0.2">
      <c r="B297" s="84" t="s">
        <v>89</v>
      </c>
      <c r="C297" s="72" t="s">
        <v>410</v>
      </c>
      <c r="D297" s="84" t="s">
        <v>239</v>
      </c>
      <c r="E297" s="84" t="s">
        <v>424</v>
      </c>
      <c r="F297" s="84" t="s">
        <v>315</v>
      </c>
    </row>
    <row r="298" spans="2:14" ht="15" x14ac:dyDescent="0.2">
      <c r="B298" s="91">
        <v>2191</v>
      </c>
      <c r="C298" s="85" t="s">
        <v>146</v>
      </c>
      <c r="D298" s="86">
        <v>86</v>
      </c>
      <c r="E298" s="86">
        <v>0</v>
      </c>
      <c r="F298" s="86">
        <v>89</v>
      </c>
    </row>
    <row r="299" spans="2:14" ht="15" x14ac:dyDescent="0.2">
      <c r="B299" s="91">
        <v>2277</v>
      </c>
      <c r="C299" s="85" t="s">
        <v>165</v>
      </c>
      <c r="D299" s="86">
        <v>3286</v>
      </c>
      <c r="E299" s="86">
        <v>0</v>
      </c>
      <c r="F299" s="86">
        <v>3286</v>
      </c>
    </row>
    <row r="300" spans="2:14" ht="15" x14ac:dyDescent="0.2">
      <c r="B300" s="91">
        <v>2351</v>
      </c>
      <c r="C300" s="85" t="s">
        <v>175</v>
      </c>
      <c r="D300" s="86">
        <v>212</v>
      </c>
      <c r="E300" s="86">
        <v>0</v>
      </c>
      <c r="F300" s="86">
        <v>270</v>
      </c>
    </row>
    <row r="301" spans="2:14" ht="15" x14ac:dyDescent="0.2">
      <c r="B301" s="91">
        <v>2401</v>
      </c>
      <c r="C301" s="85" t="s">
        <v>180</v>
      </c>
      <c r="D301" s="86">
        <v>2</v>
      </c>
      <c r="E301" s="86">
        <v>0</v>
      </c>
      <c r="F301" s="86">
        <v>2</v>
      </c>
    </row>
    <row r="302" spans="2:14" ht="15.75" x14ac:dyDescent="0.2">
      <c r="B302" s="84" t="s">
        <v>88</v>
      </c>
      <c r="C302" s="72"/>
      <c r="D302" s="93">
        <f>SUBTOTAL(109,Table23[FY25 Adopted])</f>
        <v>3586</v>
      </c>
      <c r="E302" s="93">
        <f>SUBTOTAL(109,Table23[FY25 Actuals])</f>
        <v>0</v>
      </c>
      <c r="F302" s="93">
        <f>SUBTOTAL(109,Table23[FY26 Adopted])</f>
        <v>3647</v>
      </c>
    </row>
  </sheetData>
  <mergeCells count="3">
    <mergeCell ref="B1:F1"/>
    <mergeCell ref="B2:F2"/>
    <mergeCell ref="B3:F3"/>
  </mergeCells>
  <phoneticPr fontId="17" type="noConversion"/>
  <printOptions horizontalCentered="1"/>
  <pageMargins left="0.25" right="0.25" top="0.57166666666666699" bottom="0.75" header="0.3" footer="0.3"/>
  <pageSetup scale="77" fitToHeight="0" orientation="portrait" r:id="rId1"/>
  <headerFooter>
    <oddFooter>&amp;C&amp;"Arial,Italic"&amp;8page &amp;P of &amp;N</oddFooter>
  </headerFooter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7618-96D4-4557-9A02-B75083435866}">
  <dimension ref="A1:I47"/>
  <sheetViews>
    <sheetView showGridLines="0" topLeftCell="B1" zoomScaleNormal="100" workbookViewId="0">
      <pane ySplit="5" topLeftCell="A6" activePane="bottomLeft" state="frozen"/>
      <selection activeCell="B1" sqref="B1"/>
      <selection pane="bottomLeft" activeCell="J19" sqref="J19"/>
    </sheetView>
  </sheetViews>
  <sheetFormatPr defaultColWidth="35.5703125" defaultRowHeight="15" x14ac:dyDescent="0.25"/>
  <cols>
    <col min="1" max="1" width="16" style="47" hidden="1" customWidth="1"/>
    <col min="2" max="2" width="5.7109375" style="24" customWidth="1"/>
    <col min="3" max="3" width="11.42578125" style="24" customWidth="1"/>
    <col min="4" max="4" width="51.7109375" style="24" customWidth="1"/>
    <col min="5" max="5" width="19.85546875" style="47" bestFit="1" customWidth="1"/>
    <col min="6" max="8" width="16.85546875" style="24" customWidth="1"/>
    <col min="9" max="9" width="16.42578125" bestFit="1" customWidth="1"/>
  </cols>
  <sheetData>
    <row r="1" spans="3:9" s="43" customFormat="1" ht="18.75" x14ac:dyDescent="0.3">
      <c r="C1" s="28" t="s">
        <v>0</v>
      </c>
      <c r="D1" s="28"/>
      <c r="E1" s="28"/>
      <c r="F1" s="28"/>
      <c r="G1" s="28"/>
      <c r="H1" s="28"/>
      <c r="I1" s="42"/>
    </row>
    <row r="2" spans="3:9" s="44" customFormat="1" ht="15.75" x14ac:dyDescent="0.25">
      <c r="C2" s="37" t="s">
        <v>237</v>
      </c>
      <c r="D2" s="37"/>
      <c r="E2" s="37"/>
      <c r="F2" s="37"/>
      <c r="G2" s="37"/>
      <c r="H2" s="37"/>
      <c r="I2" s="45"/>
    </row>
    <row r="3" spans="3:9" s="44" customFormat="1" ht="15.75" x14ac:dyDescent="0.25">
      <c r="C3" s="37" t="s">
        <v>220</v>
      </c>
      <c r="D3" s="37"/>
      <c r="E3" s="37"/>
      <c r="F3" s="37"/>
      <c r="G3" s="37"/>
      <c r="H3" s="37"/>
      <c r="I3" s="45"/>
    </row>
    <row r="4" spans="3:9" s="44" customFormat="1" ht="15.75" x14ac:dyDescent="0.25">
      <c r="C4" s="37" t="s">
        <v>221</v>
      </c>
      <c r="D4" s="37"/>
      <c r="E4" s="37"/>
      <c r="F4" s="37"/>
      <c r="G4" s="37"/>
      <c r="H4" s="37"/>
      <c r="I4" s="45"/>
    </row>
    <row r="5" spans="3:9" s="12" customFormat="1" ht="15.75" x14ac:dyDescent="0.2">
      <c r="C5" s="84" t="s">
        <v>89</v>
      </c>
      <c r="D5" s="72" t="s">
        <v>340</v>
      </c>
      <c r="E5" s="72" t="s">
        <v>90</v>
      </c>
      <c r="F5" s="84" t="s">
        <v>239</v>
      </c>
      <c r="G5" s="84" t="s">
        <v>424</v>
      </c>
      <c r="H5" s="84" t="s">
        <v>315</v>
      </c>
    </row>
    <row r="6" spans="3:9" x14ac:dyDescent="0.25">
      <c r="C6" s="91">
        <v>2011</v>
      </c>
      <c r="D6" s="104" t="s">
        <v>341</v>
      </c>
      <c r="E6" s="108" t="s">
        <v>59</v>
      </c>
      <c r="F6" s="89">
        <v>585751</v>
      </c>
      <c r="G6" s="89">
        <v>14281.4</v>
      </c>
      <c r="H6" s="89">
        <v>246799</v>
      </c>
    </row>
    <row r="7" spans="3:9" x14ac:dyDescent="0.25">
      <c r="C7" s="91">
        <v>2012</v>
      </c>
      <c r="D7" s="104" t="s">
        <v>342</v>
      </c>
      <c r="E7" s="108" t="s">
        <v>225</v>
      </c>
      <c r="F7" s="89">
        <v>114731</v>
      </c>
      <c r="G7" s="89">
        <v>0</v>
      </c>
      <c r="H7" s="89">
        <v>137553</v>
      </c>
    </row>
    <row r="8" spans="3:9" x14ac:dyDescent="0.25">
      <c r="C8" s="91">
        <v>2013</v>
      </c>
      <c r="D8" s="104" t="s">
        <v>343</v>
      </c>
      <c r="E8" s="108" t="s">
        <v>227</v>
      </c>
      <c r="F8" s="89">
        <v>40493</v>
      </c>
      <c r="G8" s="89">
        <v>412685.28000000009</v>
      </c>
      <c r="H8" s="89">
        <v>389414</v>
      </c>
    </row>
    <row r="9" spans="3:9" x14ac:dyDescent="0.25">
      <c r="C9" s="91">
        <v>2014</v>
      </c>
      <c r="D9" s="104" t="s">
        <v>344</v>
      </c>
      <c r="E9" s="108" t="s">
        <v>222</v>
      </c>
      <c r="F9" s="89">
        <v>136252</v>
      </c>
      <c r="G9" s="89">
        <v>18025.8</v>
      </c>
      <c r="H9" s="89">
        <v>276710</v>
      </c>
    </row>
    <row r="10" spans="3:9" x14ac:dyDescent="0.25">
      <c r="C10" s="91">
        <v>2015</v>
      </c>
      <c r="D10" s="104" t="s">
        <v>345</v>
      </c>
      <c r="E10" s="108" t="s">
        <v>223</v>
      </c>
      <c r="F10" s="89">
        <v>11287</v>
      </c>
      <c r="G10" s="89">
        <v>42671.65</v>
      </c>
      <c r="H10" s="89">
        <v>153849</v>
      </c>
    </row>
    <row r="11" spans="3:9" x14ac:dyDescent="0.25">
      <c r="C11" s="91">
        <v>2016</v>
      </c>
      <c r="D11" s="104" t="s">
        <v>346</v>
      </c>
      <c r="E11" s="108" t="s">
        <v>224</v>
      </c>
      <c r="F11" s="89">
        <v>72870</v>
      </c>
      <c r="G11" s="89">
        <v>0</v>
      </c>
      <c r="H11" s="89">
        <v>83633</v>
      </c>
    </row>
    <row r="12" spans="3:9" x14ac:dyDescent="0.25">
      <c r="C12" s="91">
        <v>2017</v>
      </c>
      <c r="D12" s="104" t="s">
        <v>347</v>
      </c>
      <c r="E12" s="108" t="s">
        <v>226</v>
      </c>
      <c r="F12" s="89">
        <v>315420</v>
      </c>
      <c r="G12" s="89">
        <v>62156.85</v>
      </c>
      <c r="H12" s="89">
        <v>591348</v>
      </c>
    </row>
    <row r="13" spans="3:9" x14ac:dyDescent="0.25">
      <c r="C13" s="91">
        <v>2018</v>
      </c>
      <c r="D13" s="104" t="s">
        <v>348</v>
      </c>
      <c r="E13" s="108" t="s">
        <v>230</v>
      </c>
      <c r="F13" s="89">
        <v>8704</v>
      </c>
      <c r="G13" s="89">
        <v>3647.31</v>
      </c>
      <c r="H13" s="89">
        <v>4962</v>
      </c>
    </row>
    <row r="14" spans="3:9" x14ac:dyDescent="0.25">
      <c r="C14" s="91">
        <v>2019</v>
      </c>
      <c r="D14" s="104" t="s">
        <v>349</v>
      </c>
      <c r="E14" s="108" t="s">
        <v>228</v>
      </c>
      <c r="F14" s="89">
        <v>0</v>
      </c>
      <c r="G14" s="89">
        <v>0</v>
      </c>
      <c r="H14" s="89">
        <v>9742</v>
      </c>
    </row>
    <row r="15" spans="3:9" x14ac:dyDescent="0.25">
      <c r="C15" s="91">
        <v>2031</v>
      </c>
      <c r="D15" s="104" t="s">
        <v>350</v>
      </c>
      <c r="E15" s="108" t="s">
        <v>225</v>
      </c>
      <c r="F15" s="89">
        <v>287</v>
      </c>
      <c r="G15" s="89">
        <v>0</v>
      </c>
      <c r="H15" s="89">
        <v>4772</v>
      </c>
    </row>
    <row r="16" spans="3:9" x14ac:dyDescent="0.25">
      <c r="C16" s="91">
        <v>2032</v>
      </c>
      <c r="D16" s="104" t="s">
        <v>351</v>
      </c>
      <c r="E16" s="108" t="s">
        <v>227</v>
      </c>
      <c r="F16" s="89">
        <v>72830</v>
      </c>
      <c r="G16" s="89">
        <v>41730.99</v>
      </c>
      <c r="H16" s="89">
        <v>5466</v>
      </c>
    </row>
    <row r="17" spans="3:8" x14ac:dyDescent="0.25">
      <c r="C17" s="91">
        <v>2033</v>
      </c>
      <c r="D17" s="104" t="s">
        <v>352</v>
      </c>
      <c r="E17" s="108" t="s">
        <v>59</v>
      </c>
      <c r="F17" s="89">
        <v>101788</v>
      </c>
      <c r="G17" s="89">
        <v>680</v>
      </c>
      <c r="H17" s="89">
        <v>102808</v>
      </c>
    </row>
    <row r="18" spans="3:8" ht="30" x14ac:dyDescent="0.25">
      <c r="C18" s="91">
        <v>2034</v>
      </c>
      <c r="D18" s="109" t="s">
        <v>353</v>
      </c>
      <c r="E18" s="108" t="s">
        <v>231</v>
      </c>
      <c r="F18" s="89">
        <v>347995</v>
      </c>
      <c r="G18" s="89">
        <v>214585.30000000002</v>
      </c>
      <c r="H18" s="89">
        <v>124361</v>
      </c>
    </row>
    <row r="19" spans="3:8" x14ac:dyDescent="0.25">
      <c r="C19" s="91">
        <v>2035</v>
      </c>
      <c r="D19" s="104" t="s">
        <v>354</v>
      </c>
      <c r="E19" s="108" t="s">
        <v>222</v>
      </c>
      <c r="F19" s="89">
        <v>11</v>
      </c>
      <c r="G19" s="89">
        <v>0</v>
      </c>
      <c r="H19" s="89">
        <v>12</v>
      </c>
    </row>
    <row r="20" spans="3:8" x14ac:dyDescent="0.25">
      <c r="C20" s="91">
        <v>2036</v>
      </c>
      <c r="D20" s="104" t="s">
        <v>355</v>
      </c>
      <c r="E20" s="108" t="s">
        <v>224</v>
      </c>
      <c r="F20" s="89">
        <v>1426</v>
      </c>
      <c r="G20" s="89">
        <v>0</v>
      </c>
      <c r="H20" s="89">
        <v>1491</v>
      </c>
    </row>
    <row r="21" spans="3:8" x14ac:dyDescent="0.25">
      <c r="C21" s="91">
        <v>2037</v>
      </c>
      <c r="D21" s="104" t="s">
        <v>356</v>
      </c>
      <c r="E21" s="108" t="s">
        <v>226</v>
      </c>
      <c r="F21" s="89">
        <v>1140</v>
      </c>
      <c r="G21" s="89">
        <v>0</v>
      </c>
      <c r="H21" s="89">
        <v>1165</v>
      </c>
    </row>
    <row r="22" spans="3:8" x14ac:dyDescent="0.25">
      <c r="C22" s="91">
        <v>2051</v>
      </c>
      <c r="D22" s="104" t="s">
        <v>357</v>
      </c>
      <c r="E22" s="108" t="s">
        <v>232</v>
      </c>
      <c r="F22" s="89">
        <v>198634</v>
      </c>
      <c r="G22" s="89">
        <v>96711.959999999992</v>
      </c>
      <c r="H22" s="89">
        <v>206779</v>
      </c>
    </row>
    <row r="23" spans="3:8" x14ac:dyDescent="0.25">
      <c r="C23" s="91">
        <v>2052</v>
      </c>
      <c r="D23" s="104" t="s">
        <v>358</v>
      </c>
      <c r="E23" s="108" t="s">
        <v>224</v>
      </c>
      <c r="F23" s="89">
        <v>1128697</v>
      </c>
      <c r="G23" s="89">
        <v>0</v>
      </c>
      <c r="H23" s="89">
        <v>1256027</v>
      </c>
    </row>
    <row r="24" spans="3:8" x14ac:dyDescent="0.25">
      <c r="C24" s="91">
        <v>2053</v>
      </c>
      <c r="D24" s="104" t="s">
        <v>359</v>
      </c>
      <c r="E24" s="108" t="s">
        <v>222</v>
      </c>
      <c r="F24" s="89">
        <v>81403</v>
      </c>
      <c r="G24" s="89">
        <v>7695</v>
      </c>
      <c r="H24" s="89">
        <v>76543</v>
      </c>
    </row>
    <row r="25" spans="3:8" x14ac:dyDescent="0.25">
      <c r="C25" s="91">
        <v>2054</v>
      </c>
      <c r="D25" s="104" t="s">
        <v>360</v>
      </c>
      <c r="E25" s="108" t="s">
        <v>59</v>
      </c>
      <c r="F25" s="89">
        <v>1287116</v>
      </c>
      <c r="G25" s="89">
        <v>29550</v>
      </c>
      <c r="H25" s="89">
        <v>1414624</v>
      </c>
    </row>
    <row r="26" spans="3:8" x14ac:dyDescent="0.25">
      <c r="C26" s="91">
        <v>2055</v>
      </c>
      <c r="D26" s="104" t="s">
        <v>361</v>
      </c>
      <c r="E26" s="108" t="s">
        <v>15</v>
      </c>
      <c r="F26" s="89">
        <v>85238</v>
      </c>
      <c r="G26" s="89">
        <v>15947.5</v>
      </c>
      <c r="H26" s="89">
        <v>105608</v>
      </c>
    </row>
    <row r="27" spans="3:8" x14ac:dyDescent="0.25">
      <c r="C27" s="91">
        <v>2056</v>
      </c>
      <c r="D27" s="104" t="s">
        <v>362</v>
      </c>
      <c r="E27" s="108" t="s">
        <v>225</v>
      </c>
      <c r="F27" s="89">
        <v>506134</v>
      </c>
      <c r="G27" s="89">
        <v>276882.90000000002</v>
      </c>
      <c r="H27" s="89">
        <v>754568</v>
      </c>
    </row>
    <row r="28" spans="3:8" x14ac:dyDescent="0.25">
      <c r="C28" s="91">
        <v>2057</v>
      </c>
      <c r="D28" s="104" t="s">
        <v>363</v>
      </c>
      <c r="E28" s="108" t="s">
        <v>223</v>
      </c>
      <c r="F28" s="89">
        <v>5682</v>
      </c>
      <c r="G28" s="89">
        <v>75.47</v>
      </c>
      <c r="H28" s="89">
        <v>5778</v>
      </c>
    </row>
    <row r="29" spans="3:8" x14ac:dyDescent="0.25">
      <c r="C29" s="91">
        <v>2058</v>
      </c>
      <c r="D29" s="104" t="s">
        <v>364</v>
      </c>
      <c r="E29" s="108" t="s">
        <v>226</v>
      </c>
      <c r="F29" s="89">
        <v>279484</v>
      </c>
      <c r="G29" s="89">
        <v>35193.18</v>
      </c>
      <c r="H29" s="89">
        <v>243186</v>
      </c>
    </row>
    <row r="30" spans="3:8" x14ac:dyDescent="0.25">
      <c r="C30" s="91">
        <v>2059</v>
      </c>
      <c r="D30" s="104" t="s">
        <v>365</v>
      </c>
      <c r="E30" s="108" t="s">
        <v>228</v>
      </c>
      <c r="F30" s="89">
        <v>9796</v>
      </c>
      <c r="G30" s="89">
        <v>0</v>
      </c>
      <c r="H30" s="89">
        <v>9979</v>
      </c>
    </row>
    <row r="31" spans="3:8" x14ac:dyDescent="0.25">
      <c r="C31" s="91">
        <v>2071</v>
      </c>
      <c r="D31" s="104" t="s">
        <v>366</v>
      </c>
      <c r="E31" s="108" t="s">
        <v>222</v>
      </c>
      <c r="F31" s="89">
        <v>244848</v>
      </c>
      <c r="G31" s="89">
        <v>9394.5499999999993</v>
      </c>
      <c r="H31" s="89">
        <v>311828</v>
      </c>
    </row>
    <row r="32" spans="3:8" x14ac:dyDescent="0.25">
      <c r="C32" s="91">
        <v>2072</v>
      </c>
      <c r="D32" s="104" t="s">
        <v>367</v>
      </c>
      <c r="E32" s="108" t="s">
        <v>223</v>
      </c>
      <c r="F32" s="89">
        <v>66878</v>
      </c>
      <c r="G32" s="89">
        <v>74692.53</v>
      </c>
      <c r="H32" s="89">
        <v>21404</v>
      </c>
    </row>
    <row r="33" spans="3:8" x14ac:dyDescent="0.25">
      <c r="C33" s="91">
        <v>2073</v>
      </c>
      <c r="D33" s="104" t="s">
        <v>368</v>
      </c>
      <c r="E33" s="108" t="s">
        <v>224</v>
      </c>
      <c r="F33" s="89">
        <v>413956</v>
      </c>
      <c r="G33" s="89">
        <v>64274.92</v>
      </c>
      <c r="H33" s="89">
        <v>386808</v>
      </c>
    </row>
    <row r="34" spans="3:8" x14ac:dyDescent="0.25">
      <c r="C34" s="91">
        <v>2074</v>
      </c>
      <c r="D34" s="104" t="s">
        <v>369</v>
      </c>
      <c r="E34" s="108" t="s">
        <v>226</v>
      </c>
      <c r="F34" s="89">
        <v>976262</v>
      </c>
      <c r="G34" s="89">
        <v>39400</v>
      </c>
      <c r="H34" s="89">
        <v>1249106</v>
      </c>
    </row>
    <row r="35" spans="3:8" x14ac:dyDescent="0.25">
      <c r="C35" s="91">
        <v>2075</v>
      </c>
      <c r="D35" s="104" t="s">
        <v>370</v>
      </c>
      <c r="E35" s="108" t="s">
        <v>227</v>
      </c>
      <c r="F35" s="89">
        <v>881912</v>
      </c>
      <c r="G35" s="89">
        <v>294617.32999999996</v>
      </c>
      <c r="H35" s="89">
        <v>538110</v>
      </c>
    </row>
    <row r="36" spans="3:8" x14ac:dyDescent="0.25">
      <c r="C36" s="91">
        <v>2076</v>
      </c>
      <c r="D36" s="104" t="s">
        <v>371</v>
      </c>
      <c r="E36" s="108" t="s">
        <v>59</v>
      </c>
      <c r="F36" s="89">
        <v>5456702</v>
      </c>
      <c r="G36" s="89">
        <v>1914097.65</v>
      </c>
      <c r="H36" s="89">
        <v>1796880</v>
      </c>
    </row>
    <row r="37" spans="3:8" x14ac:dyDescent="0.25">
      <c r="C37" s="91">
        <v>2077</v>
      </c>
      <c r="D37" s="104" t="s">
        <v>372</v>
      </c>
      <c r="E37" s="108" t="s">
        <v>225</v>
      </c>
      <c r="F37" s="89">
        <v>141696</v>
      </c>
      <c r="G37" s="89">
        <v>3026.24</v>
      </c>
      <c r="H37" s="89">
        <v>148400</v>
      </c>
    </row>
    <row r="38" spans="3:8" x14ac:dyDescent="0.25">
      <c r="C38" s="91">
        <v>2078</v>
      </c>
      <c r="D38" s="104" t="s">
        <v>373</v>
      </c>
      <c r="E38" s="108" t="s">
        <v>228</v>
      </c>
      <c r="F38" s="89">
        <v>56384</v>
      </c>
      <c r="G38" s="89">
        <v>10868.65</v>
      </c>
      <c r="H38" s="89">
        <v>49588</v>
      </c>
    </row>
    <row r="39" spans="3:8" x14ac:dyDescent="0.25">
      <c r="C39" s="91">
        <v>2079</v>
      </c>
      <c r="D39" s="104" t="s">
        <v>374</v>
      </c>
      <c r="E39" s="108" t="s">
        <v>229</v>
      </c>
      <c r="F39" s="89">
        <v>87492</v>
      </c>
      <c r="G39" s="89">
        <v>60532.78</v>
      </c>
      <c r="H39" s="89">
        <v>39326</v>
      </c>
    </row>
    <row r="40" spans="3:8" x14ac:dyDescent="0.25">
      <c r="C40" s="91">
        <v>2080</v>
      </c>
      <c r="D40" s="104" t="s">
        <v>375</v>
      </c>
      <c r="E40" s="108" t="s">
        <v>230</v>
      </c>
      <c r="F40" s="89">
        <v>167348</v>
      </c>
      <c r="G40" s="89">
        <v>17033.260000000002</v>
      </c>
      <c r="H40" s="89">
        <v>159948</v>
      </c>
    </row>
    <row r="41" spans="3:8" x14ac:dyDescent="0.25">
      <c r="C41" s="91">
        <v>2081</v>
      </c>
      <c r="D41" s="104" t="s">
        <v>376</v>
      </c>
      <c r="E41" s="108" t="s">
        <v>231</v>
      </c>
      <c r="F41" s="89">
        <v>57960</v>
      </c>
      <c r="G41" s="89">
        <v>48018.53</v>
      </c>
      <c r="H41" s="89">
        <v>2445</v>
      </c>
    </row>
    <row r="42" spans="3:8" x14ac:dyDescent="0.25">
      <c r="C42" s="91">
        <v>2082</v>
      </c>
      <c r="D42" s="104" t="s">
        <v>377</v>
      </c>
      <c r="E42" s="108" t="s">
        <v>225</v>
      </c>
      <c r="F42" s="89">
        <v>6061</v>
      </c>
      <c r="G42" s="89">
        <v>0</v>
      </c>
      <c r="H42" s="89">
        <v>6061</v>
      </c>
    </row>
    <row r="43" spans="3:8" x14ac:dyDescent="0.25">
      <c r="C43" s="91">
        <v>2083</v>
      </c>
      <c r="D43" s="104" t="s">
        <v>378</v>
      </c>
      <c r="E43" s="108" t="s">
        <v>59</v>
      </c>
      <c r="F43" s="89">
        <v>32590</v>
      </c>
      <c r="G43" s="89">
        <v>0</v>
      </c>
      <c r="H43" s="89">
        <v>73998</v>
      </c>
    </row>
    <row r="44" spans="3:8" x14ac:dyDescent="0.25">
      <c r="C44" s="91">
        <v>2084</v>
      </c>
      <c r="D44" s="104" t="s">
        <v>379</v>
      </c>
      <c r="E44" s="108" t="s">
        <v>230</v>
      </c>
      <c r="F44" s="89">
        <v>0</v>
      </c>
      <c r="G44" s="89">
        <v>0</v>
      </c>
      <c r="H44" s="89">
        <v>3119</v>
      </c>
    </row>
    <row r="45" spans="3:8" x14ac:dyDescent="0.25">
      <c r="C45" s="91">
        <v>2090</v>
      </c>
      <c r="D45" s="104" t="s">
        <v>380</v>
      </c>
      <c r="E45" s="108" t="s">
        <v>227</v>
      </c>
      <c r="F45" s="89">
        <v>100934</v>
      </c>
      <c r="G45" s="89">
        <v>0</v>
      </c>
      <c r="H45" s="89">
        <v>105415</v>
      </c>
    </row>
    <row r="46" spans="3:8" x14ac:dyDescent="0.25">
      <c r="C46" s="91">
        <v>2092</v>
      </c>
      <c r="D46" s="104" t="s">
        <v>381</v>
      </c>
      <c r="E46" s="108" t="s">
        <v>15</v>
      </c>
      <c r="F46" s="89">
        <v>2609</v>
      </c>
      <c r="G46" s="89">
        <v>0</v>
      </c>
      <c r="H46" s="89">
        <v>2660</v>
      </c>
    </row>
    <row r="47" spans="3:8" ht="15.75" x14ac:dyDescent="0.25">
      <c r="C47" s="95" t="s">
        <v>88</v>
      </c>
      <c r="D47" s="120"/>
      <c r="E47" s="120"/>
      <c r="F47" s="93">
        <f>SUBTOTAL(109,Table27[FY25 Adopted])</f>
        <v>14086801</v>
      </c>
      <c r="G47" s="93">
        <f>SUBTOTAL(109,Table27[FY25 Actuals])</f>
        <v>3808477.0299999993</v>
      </c>
      <c r="H47" s="93">
        <f>SUBTOTAL(109,Table27[FY26 Adopted])</f>
        <v>11102273</v>
      </c>
    </row>
  </sheetData>
  <printOptions horizontalCentered="1"/>
  <pageMargins left="0.7" right="0.7" top="0.75" bottom="0.75" header="0.3" footer="0.3"/>
  <pageSetup scale="76" orientation="portrait" r:id="rId1"/>
  <headerFooter>
    <oddFooter>&amp;C&amp;"Arial,Italic"&amp;9pg.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L Y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f O E w Z q w A A A D 4 A A A A E g A A A E N v b m Z p Z y 9 Q Y W N r Y W d l L n h t b I S P s Q 6 C M B i E d x P f g X S n L c W J / J T B V R I T o n F t o I F G a A 0 t l n d z 8 J F 8 B S G K u j n e 3 Z f c 3 e N 2 h 2 z s 2 u A q e 6 u M T l G E K Q q s E 7 o S r d E y R d q g j K 9 X s B f l W d Q y m G h t k 9 F W K W q c u y S E e O + x j 7 H p a 8 I o j c g p 3 x V l I z u B P r D 6 D 4 d K z 7 W l R B y O r z W c 4 S j a Y M Z Y j C m Q x Y V c 6 S / B p s V z + m P C d m j d 0 E s u d X g o g C w S y P s E f w I A A P / / A w B Q S w M E F A A C A A g A A A A h A O C d a U r G A g A A l w s A A B M A A A B G b 3 J t d W x h c y 9 T Z W N 0 a W 9 u M S 5 t 7 J V R b 5 s w E M f f I / U 7 W K 5 U E Q l F a 7 q 3 q g 8 k k C x b m k Q Y O l U o Q j R 4 C x r g D M z W K e p 3 3 9 k m J R C 6 N u u 0 p + Y l 5 r D / 9 7 v z 3 Z H T F Y 9 Y i o j 6 P 7 / s d P J 1 k N E Q n e L + u / 4 F R l c o p v y k g + B H W J G t K F j I 9 7 h n B j y 4 C 3 K q Y X K z s A Z k b p i D c 6 w j / G F o L x z c 1 d W Z b M P 9 m 8 + + S y z b H x l D x y f u 9 b V h 3 / r G w J j 6 x h A s C 8 u e z E 0 h K / W 3 H l m t a R J c Y T i L 9 Q m n y R V + k Q R e P n g C a 1 n 6 P s W j K O Z U R G O z n 7 m I x Q n u Y t o j N I Z 4 h U 1 7 M Z + O a L B a I 8 2 b W u Y Y N o / t u b t Y g i Q 2 r Y V h O 9 f W D K J G Q R r C n o E L e 3 Y n 5 S a Z z G 7 3 k c w I Q 8 A a F j l n S Q U G 1 i G L i y T V m u y Q 2 C l j 3 4 o N L k H A B 5 n M L E J 8 d z Z x l m f Y x 2 f e y J 2 Z 5 b K i W l Z e x x k r N g f p k F a t w a S j b e U R 1 5 w J g / A k / v e C f 4 A j W x B h G w 4 y g y L 8 S v m O d h r l v E e K R P P m 9 m Q 8 m U F u V Y 4 A D v F f G 4 r S I o 4 F D S y S O 5 o J M W z d b 2 g a R r z I a H 6 o d O u Y c E G O a 0 y f F H n o n n S i t D X 6 R q W / f 6 v 0 f 1 f p 7 9 8 q / Y h K f 2 G R W v c r G u + c t R a r i n F G c 6 D 6 y C K R W j l 2 9 g I E 8 r L c 6 8 a d T R z 7 F K V h b w S Q 8 w K u p U o p d C P c O b D s 2 k X 5 U 2 a 5 L m 9 U A V W i x 6 Y X n h q 5 l d N A q P U q J f l 4 I C e t O 0 3 5 U B e W p q b 6 Q b E y M X X g e x j E S M X U X r j 1 j D w W b n m k L I j o C / K U X b S H u H z E 1 z R F 3 l 4 8 S 0 T j n D 7 u e 5 7 n v B 3 o S X y Z e b / e V w K s 3 l o t f I 0 N C r N u f J 6 2 f x y t H K 6 j I g 1 b g G X f t 3 A q u 8 K T 6 + e p L o 6 j 6 s s q p T B F D 6 n 2 R l A L 2 / 5 b R d g 6 s m z K s l D O Q e V w b 2 6 V r 0 q 7 9 q e Y 9 G 2 z C m s 3 3 8 h r I 6 B X N y p Y G h / t / 9 K 2 N k 3 Y j / b E i R d V 3 g 5 z r P / F d H p 9 S P W Z 3 8 S / / A 0 A A P / / A w B Q S w E C L Q A U A A Y A C A A A A C E A K t 2 q Q N I A A A A 3 A Q A A E w A A A A A A A A A A A A A A A A A A A A A A W 0 N v b n R l b n R f V H l w Z X N d L n h t b F B L A Q I t A B Q A A g A I A A A A I Q B 8 4 T B m r A A A A P g A A A A S A A A A A A A A A A A A A A A A A A s D A A B D b 2 5 m a W c v U G F j a 2 F n Z S 5 4 b W x Q S w E C L Q A U A A I A C A A A A C E A 4 J 1 p S s Y C A A C X C w A A E w A A A A A A A A A A A A A A A A D n A w A A R m 9 y b X V s Y X M v U 2 V j d G l v b j E u b V B L B Q Y A A A A A A w A D A M I A A A D e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C U A A A A A A A C a J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I w M j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z E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T E t M T R U M T M 6 M j c 6 N D M u M D k 1 N z k y N 1 o i L z 4 8 R W 5 0 c n k g V H l w Z T 0 i R m l s b E N v b H V t b l R 5 c G V z I i B W Y W x 1 Z T 0 i c 0 F B W U d C Z 1 V G I i 8 + P E V u d H J 5 I F R 5 c G U 9 I k Z p b G x D b 2 x 1 b W 5 O Y W 1 l c y I g V m F s d W U 9 I n N b J n F 1 b 3 Q 7 T G 9 v a 3 V w J n F 1 b 3 Q 7 L C Z x d W 9 0 O 0 J V U 0 l O R V N T X 1 V O S V Q m c X V v d D s s J n F 1 b 3 Q 7 R l V O R C Z x d W 9 0 O y w m c X V v d D t E R V B B U l R N R U 5 U J n F 1 b 3 Q 7 L C Z x d W 9 0 O 0 F k b 3 B 0 Z W Q g Q n V k Z 2 V 0 J n F 1 b 3 Q 7 L C Z x d W 9 0 O 0 V 4 c G V u Z G l 0 d X J l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U 5 M m V j N D M t Y W M x M i 0 0 Y T c 3 L W E z M m E t M z k x Y T d k N W Y 4 Y T d m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M v Q X V 0 b 1 J l b W 9 2 Z W R D b 2 x 1 b W 5 z M S 5 7 T G 9 v a 3 V w L D B 9 J n F 1 b 3 Q 7 L C Z x d W 9 0 O 1 N l Y 3 R p b 2 4 x L z I w M j M v Q X V 0 b 1 J l b W 9 2 Z W R D b 2 x 1 b W 5 z M S 5 7 Q l V T S U 5 F U 1 N f V U 5 J V C w x f S Z x d W 9 0 O y w m c X V v d D t T Z W N 0 a W 9 u M S 8 y M D I z L 0 F 1 d G 9 S Z W 1 v d m V k Q 2 9 s d W 1 u c z E u e 0 Z V T k Q s M n 0 m c X V v d D s s J n F 1 b 3 Q 7 U 2 V j d G l v b j E v M j A y M y 9 B d X R v U m V t b 3 Z l Z E N v b H V t b n M x L n t E R V B B U l R N R U 5 U L D N 9 J n F 1 b 3 Q 7 L C Z x d W 9 0 O 1 N l Y 3 R p b 2 4 x L z I w M j M v Q X V 0 b 1 J l b W 9 2 Z W R D b 2 x 1 b W 5 z M S 5 7 Q W R v c H R l Z C B C d W R n Z X Q s N H 0 m c X V v d D s s J n F 1 b 3 Q 7 U 2 V j d G l v b j E v M j A y M y 9 B d X R v U m V t b 3 Z l Z E N v b H V t b n M x L n t F e H B l b m R p d H V y Z X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M j A y M y 9 B d X R v U m V t b 3 Z l Z E N v b H V t b n M x L n t M b 2 9 r d X A s M H 0 m c X V v d D s s J n F 1 b 3 Q 7 U 2 V j d G l v b j E v M j A y M y 9 B d X R v U m V t b 3 Z l Z E N v b H V t b n M x L n t C V V N J T k V T U 1 9 V T k l U L D F 9 J n F 1 b 3 Q 7 L C Z x d W 9 0 O 1 N l Y 3 R p b 2 4 x L z I w M j M v Q X V 0 b 1 J l b W 9 2 Z W R D b 2 x 1 b W 5 z M S 5 7 R l V O R C w y f S Z x d W 9 0 O y w m c X V v d D t T Z W N 0 a W 9 u M S 8 y M D I z L 0 F 1 d G 9 S Z W 1 v d m V k Q 2 9 s d W 1 u c z E u e 0 R F U E F S V E 1 F T l Q s M 3 0 m c X V v d D s s J n F 1 b 3 Q 7 U 2 V j d G l v b j E v M j A y M y 9 B d X R v U m V t b 3 Z l Z E N v b H V t b n M x L n t B Z G 9 w d G V k I E J 1 Z G d l d C w 0 f S Z x d W 9 0 O y w m c X V v d D t T Z W N 0 a W 9 u M S 8 y M D I z L 0 F 1 d G 9 S Z W 1 v d m V k Q 2 9 s d W 1 u c z E u e 0 V 4 c G V u Z G l 0 d X J l c y w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M j A y N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N z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x M S 0 x N F Q x M z o y N z o 0 N y 4 y O D c z N j M x W i I v P j x F b n R y e S B U e X B l P S J G a W x s Q 2 9 s d W 1 u V H l w Z X M i I F Z h b H V l P S J z Q U F Z R 0 J n V T 0 i L z 4 8 R W 5 0 c n k g V H l w Z T 0 i R m l s b E N v b H V t b k 5 h b W V z I i B W Y W x 1 Z T 0 i c 1 s m c X V v d D t M b 2 9 r d X A m c X V v d D s s J n F 1 b 3 Q 7 Q l V T S U 5 F U 1 N f V U 5 J V C Z x d W 9 0 O y w m c X V v d D t G V U 5 E J n F 1 b 3 Q 7 L C Z x d W 9 0 O 0 R F U E F S V E 1 F T l Q m c X V v d D s s J n F 1 b 3 Q 7 Q W R v c H R l Z C B C d W R n Z X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0 L 0 F 1 d G 9 S Z W 1 v d m V k Q 2 9 s d W 1 u c z E u e 0 x v b 2 t 1 c C w w f S Z x d W 9 0 O y w m c X V v d D t T Z W N 0 a W 9 u M S 8 y M D I 0 L 0 F 1 d G 9 S Z W 1 v d m V k Q 2 9 s d W 1 u c z E u e 0 J V U 0 l O R V N T X 1 V O S V Q s M X 0 m c X V v d D s s J n F 1 b 3 Q 7 U 2 V j d G l v b j E v M j A y N C 9 B d X R v U m V t b 3 Z l Z E N v b H V t b n M x L n t G V U 5 E L D J 9 J n F 1 b 3 Q 7 L C Z x d W 9 0 O 1 N l Y 3 R p b 2 4 x L z I w M j Q v Q X V 0 b 1 J l b W 9 2 Z W R D b 2 x 1 b W 5 z M S 5 7 R E V Q Q V J U T U V O V C w z f S Z x d W 9 0 O y w m c X V v d D t T Z W N 0 a W 9 u M S 8 y M D I 0 L 0 F 1 d G 9 S Z W 1 v d m V k Q 2 9 s d W 1 u c z E u e 0 F k b 3 B 0 Z W Q g Q n V k Z 2 V 0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z I w M j Q v Q X V 0 b 1 J l b W 9 2 Z W R D b 2 x 1 b W 5 z M S 5 7 T G 9 v a 3 V w L D B 9 J n F 1 b 3 Q 7 L C Z x d W 9 0 O 1 N l Y 3 R p b 2 4 x L z I w M j Q v Q X V 0 b 1 J l b W 9 2 Z W R D b 2 x 1 b W 5 z M S 5 7 Q l V T S U 5 F U 1 N f V U 5 J V C w x f S Z x d W 9 0 O y w m c X V v d D t T Z W N 0 a W 9 u M S 8 y M D I 0 L 0 F 1 d G 9 S Z W 1 v d m V k Q 2 9 s d W 1 u c z E u e 0 Z V T k Q s M n 0 m c X V v d D s s J n F 1 b 3 Q 7 U 2 V j d G l v b j E v M j A y N C 9 B d X R v U m V t b 3 Z l Z E N v b H V t b n M x L n t E R V B B U l R N R U 5 U L D N 9 J n F 1 b 3 Q 7 L C Z x d W 9 0 O 1 N l Y 3 R p b 2 4 x L z I w M j Q v Q X V 0 b 1 J l b W 9 2 Z W R D b 2 x 1 b W 5 z M S 5 7 Q W R v c H R l Z C B C d W R n Z X Q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V 4 Y 2 V s J T I w Q n V k Z 2 V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x M S 0 x N F Q x M z o 0 O D o z N i 4 y M T c y N D A y W i I v P j x F b n R y e S B U e X B l P S J G a W x s Q 2 9 s d W 1 u V H l w Z X M i I F Z h b H V l P S J z Q U F B Q U F B V U Z C U T 0 9 I i 8 + P E V u d H J 5 I F R 5 c G U 9 I k Z p b G x D b 2 x 1 b W 5 O Y W 1 l c y I g V m F s d W U 9 I n N b J n F 1 b 3 Q 7 T G 9 v a 3 V w Q 2 9 s d W 1 u J n F 1 b 3 Q 7 L C Z x d W 9 0 O 0 J V X 0 x v b 2 t 1 c C Z x d W 9 0 O y w m c X V v d D t G d W 5 k X 0 x v b 2 t 1 c C Z x d W 9 0 O y w m c X V v d D t E Z X B 0 X 0 x v b 2 t 1 c C Z x d W 9 0 O y w m c X V v d D t B Z G 9 w d G V k I E J 1 Z G d l d C Z x d W 9 0 O y w m c X V v d D t F e H B l b m R p d H V y Z X M m c X V v d D s s J n F 1 b 3 Q 7 M j A y N C 5 B Z G 9 w d G V k I E J 1 Z G d l d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j F k M G E 3 Z j k t Y m R h M y 0 0 Z G I 3 L T g 4 M D Q t Z D I 1 M z B h N j U y Z T c 2 I i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Y 2 V s I E J 1 Z G d l d C 9 B d X R v U m V t b 3 Z l Z E N v b H V t b n M x L n t M b 2 9 r d X B D b 2 x 1 b W 4 s M H 0 m c X V v d D s s J n F 1 b 3 Q 7 U 2 V j d G l v b j E v R X h j Z W w g Q n V k Z 2 V 0 L 0 F 1 d G 9 S Z W 1 v d m V k Q 2 9 s d W 1 u c z E u e 0 J V X 0 x v b 2 t 1 c C w x f S Z x d W 9 0 O y w m c X V v d D t T Z W N 0 a W 9 u M S 9 F e G N l b C B C d W R n Z X Q v Q X V 0 b 1 J l b W 9 2 Z W R D b 2 x 1 b W 5 z M S 5 7 R n V u Z F 9 M b 2 9 r d X A s M n 0 m c X V v d D s s J n F 1 b 3 Q 7 U 2 V j d G l v b j E v R X h j Z W w g Q n V k Z 2 V 0 L 0 F 1 d G 9 S Z W 1 v d m V k Q 2 9 s d W 1 u c z E u e 0 R l c H R f T G 9 v a 3 V w L D N 9 J n F 1 b 3 Q 7 L C Z x d W 9 0 O 1 N l Y 3 R p b 2 4 x L 0 V 4 Y 2 V s I E J 1 Z G d l d C 9 B d X R v U m V t b 3 Z l Z E N v b H V t b n M x L n t B Z G 9 w d G V k I E J 1 Z G d l d C w 0 f S Z x d W 9 0 O y w m c X V v d D t T Z W N 0 a W 9 u M S 9 F e G N l b C B C d W R n Z X Q v Q X V 0 b 1 J l b W 9 2 Z W R D b 2 x 1 b W 5 z M S 5 7 R X h w Z W 5 k a X R 1 c m V z L D V 9 J n F 1 b 3 Q 7 L C Z x d W 9 0 O 1 N l Y 3 R p b 2 4 x L 0 V 4 Y 2 V s I E J 1 Z G d l d C 9 B d X R v U m V t b 3 Z l Z E N v b H V t b n M x L n s y M D I 0 L k F k b 3 B 0 Z W Q g Q n V k Z 2 V 0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V 4 Y 2 V s I E J 1 Z G d l d C 9 B d X R v U m V t b 3 Z l Z E N v b H V t b n M x L n t M b 2 9 r d X B D b 2 x 1 b W 4 s M H 0 m c X V v d D s s J n F 1 b 3 Q 7 U 2 V j d G l v b j E v R X h j Z W w g Q n V k Z 2 V 0 L 0 F 1 d G 9 S Z W 1 v d m V k Q 2 9 s d W 1 u c z E u e 0 J V X 0 x v b 2 t 1 c C w x f S Z x d W 9 0 O y w m c X V v d D t T Z W N 0 a W 9 u M S 9 F e G N l b C B C d W R n Z X Q v Q X V 0 b 1 J l b W 9 2 Z W R D b 2 x 1 b W 5 z M S 5 7 R n V u Z F 9 M b 2 9 r d X A s M n 0 m c X V v d D s s J n F 1 b 3 Q 7 U 2 V j d G l v b j E v R X h j Z W w g Q n V k Z 2 V 0 L 0 F 1 d G 9 S Z W 1 v d m V k Q 2 9 s d W 1 u c z E u e 0 R l c H R f T G 9 v a 3 V w L D N 9 J n F 1 b 3 Q 7 L C Z x d W 9 0 O 1 N l Y 3 R p b 2 4 x L 0 V 4 Y 2 V s I E J 1 Z G d l d C 9 B d X R v U m V t b 3 Z l Z E N v b H V t b n M x L n t B Z G 9 w d G V k I E J 1 Z G d l d C w 0 f S Z x d W 9 0 O y w m c X V v d D t T Z W N 0 a W 9 u M S 9 F e G N l b C B C d W R n Z X Q v Q X V 0 b 1 J l b W 9 2 Z W R D b 2 x 1 b W 5 z M S 5 7 R X h w Z W 5 k a X R 1 c m V z L D V 9 J n F 1 b 3 Q 7 L C Z x d W 9 0 O 1 N l Y 3 R p b 2 4 x L 0 V 4 Y 2 V s I E J 1 Z G d l d C 9 B d X R v U m V t b 3 Z l Z E N v b H V t b n M x L n s y M D I 0 L k F k b 3 B 0 Z W Q g Q n V k Z 2 V 0 L D Z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y M D I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M y 9 y c H R f V l d f V V N F U l 9 G Q U N U X 1 N V T U 1 B U l l f Q U J B T F 9 B Q 0 N U X 1 B F U k l P R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M y 9 G a W x 0 Z X J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M v R 3 J v d X B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M v Q W R k Z W Q l M j B D d X N 0 b 2 0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I 0 L 3 J w d F 9 W V 1 9 V U 0 V S X 0 Z B Q 1 R f U 1 V N T U F S W V 9 B Q k F M X 0 F D Q 1 R f U E V S S U 9 E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I 0 L 0 Z p b H R l c m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N C 9 B Z G R l Z C U y M E N 1 c 3 R v b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N C 9 H c m 9 1 c G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h j Z W w l M j B C d W R n Z X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e G N l b C U y M E J 1 Z G d l d C 9 F e H B h b m R l Z C U y M D I w M j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4 Y 2 V s J T I w Q n V k Z 2 V 0 L 0 F k Z G V k J T I w Q 2 9 u Z G l 0 a W 9 u Y W w l M j B D b 2 x 1 b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4 Y 2 V s J T I w Q n V k Z 2 V 0 L 0 F k Z G V k J T I w Q 2 9 u Z G l 0 a W 9 u Y W w l M j B D b 2 x 1 b W 4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e G N l b C U y M E J 1 Z G d l d C 9 B Z G R l Z C U y M E N v b m R p d G l v b m F s J T I w Q 2 9 s d W 1 u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h j Z W w l M j B C d W R n Z X Q v Q W R k Z W Q l M j B D b 2 5 k a X R p b 2 5 h b C U y M E N v b H V t b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4 Y 2 V s J T I w Q n V k Z 2 V 0 L 1 J l b 3 J k Z X J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4 Y 2 V s J T I w Q n V k Z 2 V 0 L 1 J l b W 9 2 Z W Q l M j B D b 2 x 1 b W 5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Z U s 3 N r k z m T o f 8 O t J O J s I r A A A A A A I A A A A A A A N m A A D A A A A A E A A A A H c k T 7 B / B t 9 j U A C b u p 9 0 z S 4 A A A A A B I A A A K A A A A A Q A A A A B x p V x Z 1 f F r H S w p e 2 O C h g L F A A A A B M 9 r U V s l Z L J y b k f j N j q w o I x J U K w S 8 m Y l B P R 4 F s t n N v T V 6 5 Q v a a f W t T m K c C 2 V m I b x 5 x p B r A x n A c q d G S 5 k i t X X X Y K h V s z u p f 5 N Y w y X W 0 j x 4 F d h Q A A A A X Q u C C G k g / T Y w O D 9 7 3 s j 0 F h Z o m o w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80B1517A16D48A71D62F3E4F57BB0" ma:contentTypeVersion="16" ma:contentTypeDescription="Create a new document." ma:contentTypeScope="" ma:versionID="da35ffe1cb3b312943731dc2ea028357">
  <xsd:schema xmlns:xsd="http://www.w3.org/2001/XMLSchema" xmlns:xs="http://www.w3.org/2001/XMLSchema" xmlns:p="http://schemas.microsoft.com/office/2006/metadata/properties" xmlns:ns2="f5d45ddd-ac2a-4524-b2bd-0b04962e1c5e" xmlns:ns3="9e558e46-1c92-4204-88f9-c4c9fabf45ca" targetNamespace="http://schemas.microsoft.com/office/2006/metadata/properties" ma:root="true" ma:fieldsID="4429948546070a30a0acc5906bdba12d" ns2:_="" ns3:_="">
    <xsd:import namespace="f5d45ddd-ac2a-4524-b2bd-0b04962e1c5e"/>
    <xsd:import namespace="9e558e46-1c92-4204-88f9-c4c9fabf4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45ddd-ac2a-4524-b2bd-0b04962e1c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ca37a28-47b4-4f3f-aba1-ba46afc357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58e46-1c92-4204-88f9-c4c9fabf4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d1c5a4a-6250-4e17-80c8-2fcfee0359e3}" ma:internalName="TaxCatchAll" ma:showField="CatchAllData" ma:web="9e558e46-1c92-4204-88f9-c4c9fabf4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d45ddd-ac2a-4524-b2bd-0b04962e1c5e">
      <Terms xmlns="http://schemas.microsoft.com/office/infopath/2007/PartnerControls"/>
    </lcf76f155ced4ddcb4097134ff3c332f>
    <TaxCatchAll xmlns="9e558e46-1c92-4204-88f9-c4c9fabf45ca" xsi:nil="true"/>
  </documentManagement>
</p:properties>
</file>

<file path=customXml/itemProps1.xml><?xml version="1.0" encoding="utf-8"?>
<ds:datastoreItem xmlns:ds="http://schemas.openxmlformats.org/officeDocument/2006/customXml" ds:itemID="{3E9CD29A-902B-4153-BB3C-DD04BCCDD5B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301705A-2816-44FA-A4F6-E044D5FF0F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46887F-7C84-4379-A8D8-8027F18C5B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d45ddd-ac2a-4524-b2bd-0b04962e1c5e"/>
    <ds:schemaRef ds:uri="9e558e46-1c92-4204-88f9-c4c9fabf4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7BD1BBD-91F6-4A4E-AFFB-896B9FEA0D4A}">
  <ds:schemaRefs>
    <ds:schemaRef ds:uri="http://schemas.microsoft.com/office/2006/metadata/properties"/>
    <ds:schemaRef ds:uri="http://schemas.microsoft.com/office/infopath/2007/PartnerControls"/>
    <ds:schemaRef ds:uri="f5d45ddd-ac2a-4524-b2bd-0b04962e1c5e"/>
    <ds:schemaRef ds:uri="9e558e46-1c92-4204-88f9-c4c9fabf4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General Fund</vt:lpstr>
      <vt:lpstr>Other General Fund Group</vt:lpstr>
      <vt:lpstr>Non-General Funds</vt:lpstr>
      <vt:lpstr>Forfeited Asset Funds</vt:lpstr>
      <vt:lpstr>'Forfeited Asset Funds'!Print_Area</vt:lpstr>
      <vt:lpstr>'General Fund'!Print_Area</vt:lpstr>
      <vt:lpstr>'Non-General Funds'!Print_Area</vt:lpstr>
      <vt:lpstr>'Other General Fund Group'!Print_Area</vt:lpstr>
      <vt:lpstr>'Forfeited Asset Funds'!Print_Titles</vt:lpstr>
      <vt:lpstr>'General Fund'!Print_Titles</vt:lpstr>
      <vt:lpstr>'Non-General Funds'!Print_Titles</vt:lpstr>
      <vt:lpstr>'Other General Fund Group'!Print_Titles</vt:lpstr>
    </vt:vector>
  </TitlesOfParts>
  <Manager/>
  <Company>Harris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Fagin, Paul (Office of Management and Budget)</dc:creator>
  <cp:keywords/>
  <dc:description/>
  <cp:lastModifiedBy>Godinez, Jorge (Budget Management)</cp:lastModifiedBy>
  <cp:revision/>
  <dcterms:created xsi:type="dcterms:W3CDTF">2022-11-15T18:09:38Z</dcterms:created>
  <dcterms:modified xsi:type="dcterms:W3CDTF">2026-04-06T16:48:08Z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0x010100CB980B1517A16D48A71D62F3E4F57BB0</vt:lpwstr>
  </property>
  <property fmtid="{D5CDD505-2E9C-101B-9397-08002B2CF9AE}" pid="3" name="MediaServiceImageTags">
    <vt:lpwstr/>
  </property>
</Properties>
</file>