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cts\_Budget\FY2020\"/>
    </mc:Choice>
  </mc:AlternateContent>
  <bookViews>
    <workbookView xWindow="0" yWindow="0" windowWidth="23040" windowHeight="8616"/>
  </bookViews>
  <sheets>
    <sheet name="FINAL APPROVED" sheetId="6" r:id="rId1"/>
  </sheets>
  <externalReferences>
    <externalReference r:id="rId2"/>
  </externalReferences>
  <definedNames>
    <definedName name="_xlnm.Print_Area" localSheetId="0">'FINAL APPROVED'!$A$6:$F$139</definedName>
    <definedName name="_xlnm.Print_Titles" localSheetId="0">'FINAL APPROVED'!$1:$5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6" l="1"/>
  <c r="D127" i="6"/>
  <c r="E193" i="6"/>
  <c r="D193" i="6"/>
  <c r="C193" i="6"/>
  <c r="D186" i="6"/>
  <c r="F185" i="6"/>
  <c r="C184" i="6"/>
  <c r="F184" i="6" s="1"/>
  <c r="E183" i="6"/>
  <c r="C183" i="6"/>
  <c r="E182" i="6"/>
  <c r="C182" i="6"/>
  <c r="E181" i="6"/>
  <c r="C181" i="6"/>
  <c r="E180" i="6"/>
  <c r="C180" i="6"/>
  <c r="E174" i="6"/>
  <c r="C174" i="6"/>
  <c r="D173" i="6"/>
  <c r="F173" i="6" s="1"/>
  <c r="F174" i="6" s="1"/>
  <c r="D167" i="6"/>
  <c r="E151" i="6"/>
  <c r="D151" i="6"/>
  <c r="C151" i="6"/>
  <c r="F150" i="6"/>
  <c r="F149" i="6"/>
  <c r="D123" i="6" s="1"/>
  <c r="F148" i="6"/>
  <c r="F147" i="6"/>
  <c r="D121" i="6" s="1"/>
  <c r="F146" i="6"/>
  <c r="F145" i="6"/>
  <c r="D128" i="6"/>
  <c r="C128" i="6"/>
  <c r="C127" i="6"/>
  <c r="C125" i="6"/>
  <c r="D122" i="6"/>
  <c r="C112" i="6"/>
  <c r="D111" i="6"/>
  <c r="D108" i="6"/>
  <c r="D102" i="6"/>
  <c r="D101" i="6"/>
  <c r="D97" i="6"/>
  <c r="C97" i="6"/>
  <c r="C78" i="6"/>
  <c r="D75" i="6"/>
  <c r="D78" i="6" s="1"/>
  <c r="D73" i="6"/>
  <c r="C73" i="6"/>
  <c r="D60" i="6"/>
  <c r="D59" i="6"/>
  <c r="C59" i="6"/>
  <c r="D53" i="6"/>
  <c r="C53" i="6"/>
  <c r="D41" i="6"/>
  <c r="C41" i="6"/>
  <c r="C32" i="6"/>
  <c r="D23" i="6"/>
  <c r="D32" i="6" s="1"/>
  <c r="D19" i="6"/>
  <c r="C19" i="6"/>
  <c r="D16" i="6"/>
  <c r="C16" i="6"/>
  <c r="C13" i="6"/>
  <c r="D7" i="6"/>
  <c r="D13" i="6" s="1"/>
  <c r="F181" i="6" l="1"/>
  <c r="C98" i="6"/>
  <c r="C61" i="6"/>
  <c r="C129" i="6"/>
  <c r="F151" i="6"/>
  <c r="D174" i="6"/>
  <c r="F180" i="6"/>
  <c r="D20" i="6"/>
  <c r="D112" i="6"/>
  <c r="C113" i="6"/>
  <c r="C186" i="6"/>
  <c r="F182" i="6"/>
  <c r="C20" i="6"/>
  <c r="D61" i="6"/>
  <c r="D120" i="6"/>
  <c r="D125" i="6" s="1"/>
  <c r="F183" i="6"/>
  <c r="D129" i="6"/>
  <c r="D98" i="6"/>
  <c r="E186" i="6"/>
  <c r="C114" i="6" l="1"/>
  <c r="C130" i="6" s="1"/>
  <c r="D113" i="6"/>
  <c r="D114" i="6" s="1"/>
  <c r="D130" i="6" s="1"/>
  <c r="F186" i="6"/>
</calcChain>
</file>

<file path=xl/sharedStrings.xml><?xml version="1.0" encoding="utf-8"?>
<sst xmlns="http://schemas.openxmlformats.org/spreadsheetml/2006/main" count="201" uniqueCount="157">
  <si>
    <t xml:space="preserve">General Fund Budget - Departments </t>
  </si>
  <si>
    <t>Proposed</t>
  </si>
  <si>
    <t>FY 2018-19</t>
  </si>
  <si>
    <t>FY 2019-20</t>
  </si>
  <si>
    <t>ORG</t>
  </si>
  <si>
    <t>DEPARTMENT</t>
  </si>
  <si>
    <t>Adopted Budget</t>
  </si>
  <si>
    <t>Budget</t>
  </si>
  <si>
    <t>Infrastructure &amp; Systems</t>
  </si>
  <si>
    <t>Engineering</t>
  </si>
  <si>
    <t>Public Infrastructure Coordination</t>
  </si>
  <si>
    <t xml:space="preserve">Real Property </t>
  </si>
  <si>
    <t>Construction Programs</t>
  </si>
  <si>
    <t>Facilities &amp; Property Maintenance</t>
  </si>
  <si>
    <t>FPM - Maintenance Contracts</t>
  </si>
  <si>
    <t>Total Engineering</t>
  </si>
  <si>
    <t>Utilities &amp; Leases Cost Center</t>
  </si>
  <si>
    <t>Total Utilities &amp; Leases</t>
  </si>
  <si>
    <t>Central Technology Services</t>
  </si>
  <si>
    <t>Total Central Technology</t>
  </si>
  <si>
    <t>Total Infrastructure &amp; Systems</t>
  </si>
  <si>
    <t>County Services</t>
  </si>
  <si>
    <t xml:space="preserve">Library </t>
  </si>
  <si>
    <t>Legislative Relations</t>
  </si>
  <si>
    <t>Pollution Control</t>
  </si>
  <si>
    <t>Public Health Services</t>
  </si>
  <si>
    <t>Domestic Relations</t>
  </si>
  <si>
    <t>Community Services</t>
  </si>
  <si>
    <t>Mental Health - THCMH</t>
  </si>
  <si>
    <t>Texas A&amp;M Agrilife</t>
  </si>
  <si>
    <t>Children's Assessment Center</t>
  </si>
  <si>
    <t>Total County Services</t>
  </si>
  <si>
    <t>Fiscal Services &amp; Purchasing</t>
  </si>
  <si>
    <t>Appraisal District</t>
  </si>
  <si>
    <t>Budget Management</t>
  </si>
  <si>
    <t>County Treasurer</t>
  </si>
  <si>
    <t>Tax Assessor-Collector</t>
  </si>
  <si>
    <t>County Auditor</t>
  </si>
  <si>
    <t>Purchasing Agent</t>
  </si>
  <si>
    <t>Total Fiscal Services &amp; Purchasing</t>
  </si>
  <si>
    <t>Law Enforcement</t>
  </si>
  <si>
    <t>Constables</t>
  </si>
  <si>
    <t>Constable, Precinct 1</t>
  </si>
  <si>
    <t>Constable, Precinct 2</t>
  </si>
  <si>
    <t>Constable, Precinct 3</t>
  </si>
  <si>
    <t>Constable, Precinct 4</t>
  </si>
  <si>
    <t>Constable, Precinct 5</t>
  </si>
  <si>
    <t>Constable, Precinct 6</t>
  </si>
  <si>
    <t>Constable, Precinct 7</t>
  </si>
  <si>
    <t>Constable, Precinct 8</t>
  </si>
  <si>
    <t>Total Constables</t>
  </si>
  <si>
    <t>Sheriff</t>
  </si>
  <si>
    <t>Patrol &amp; Administration</t>
  </si>
  <si>
    <t>Detention</t>
  </si>
  <si>
    <t>Medical</t>
  </si>
  <si>
    <t>Total Sheriff</t>
  </si>
  <si>
    <t>Sheriff's Civil Service</t>
  </si>
  <si>
    <t>Total Law Enforcement</t>
  </si>
  <si>
    <t>Administration of Justice</t>
  </si>
  <si>
    <t>Courts</t>
  </si>
  <si>
    <t>District Courts</t>
  </si>
  <si>
    <t xml:space="preserve">1st Court of Appeals </t>
  </si>
  <si>
    <t xml:space="preserve">14th Court of Appeals </t>
  </si>
  <si>
    <t>County Courts</t>
  </si>
  <si>
    <t>Probate Court No. 1</t>
  </si>
  <si>
    <t>Probate Court No. 2</t>
  </si>
  <si>
    <t>Probate Court No. 3</t>
  </si>
  <si>
    <t>Probate Court No. 4</t>
  </si>
  <si>
    <t>Subtotal Courts</t>
  </si>
  <si>
    <t>Indigent Defense</t>
  </si>
  <si>
    <t xml:space="preserve">Public Defender </t>
  </si>
  <si>
    <t>District Court Appointed Att Fees</t>
  </si>
  <si>
    <t>County Court Appointed Att Fees</t>
  </si>
  <si>
    <t>Subtotal Indigent Defense</t>
  </si>
  <si>
    <t>Justices of the Peace</t>
  </si>
  <si>
    <t>Justice of the Peace, 1-1</t>
  </si>
  <si>
    <t>Justice of the Peace, 1-2</t>
  </si>
  <si>
    <t>Justice of the Peace, 2-1</t>
  </si>
  <si>
    <t>Justice of the Peace, 2-2</t>
  </si>
  <si>
    <t>Justice of the Peace, 3-1</t>
  </si>
  <si>
    <t>Justice of the Peace, 3-2</t>
  </si>
  <si>
    <t>Justice of the Peace, 4-1</t>
  </si>
  <si>
    <t>Justice of the Peace, 4-2</t>
  </si>
  <si>
    <t>Justice of the Peace, 5-1</t>
  </si>
  <si>
    <t>Justice of the Peace, 5-2</t>
  </si>
  <si>
    <t>Justice of the Peace, 6-1</t>
  </si>
  <si>
    <t>Justice of the Peace, 6-2</t>
  </si>
  <si>
    <t>Justice of the Peace, 7-1</t>
  </si>
  <si>
    <t>Justice of the Peace, 7-2</t>
  </si>
  <si>
    <t>Justice of the Peace, 8-1</t>
  </si>
  <si>
    <t>Justice of the Peace, 8-2</t>
  </si>
  <si>
    <t xml:space="preserve">Total JPs </t>
  </si>
  <si>
    <t>Total Courts</t>
  </si>
  <si>
    <t>Other Admin of Justice</t>
  </si>
  <si>
    <t>Fire Marshal</t>
  </si>
  <si>
    <t>Institute of Forensic Science</t>
  </si>
  <si>
    <t xml:space="preserve">County Attorney </t>
  </si>
  <si>
    <t>County Clerk</t>
  </si>
  <si>
    <t>District Attorney</t>
  </si>
  <si>
    <t>District Clerk</t>
  </si>
  <si>
    <t>Community Supervision</t>
  </si>
  <si>
    <t>Pre-Trial Services</t>
  </si>
  <si>
    <t>Juvenile Probation</t>
  </si>
  <si>
    <t>TRIAD Program</t>
  </si>
  <si>
    <t>Protective Services</t>
  </si>
  <si>
    <t>Subtotal Other Admin of Justice</t>
  </si>
  <si>
    <t>Total Administration of Justice</t>
  </si>
  <si>
    <t>Total General Fund-Departments</t>
  </si>
  <si>
    <t>Commissioners Court</t>
  </si>
  <si>
    <t>County Judge</t>
  </si>
  <si>
    <t>Commissioner, Pct 1</t>
  </si>
  <si>
    <t>Commissioner, Pct 2</t>
  </si>
  <si>
    <t>Commissioner, Pct 3</t>
  </si>
  <si>
    <t>Commissioner, Pct 4</t>
  </si>
  <si>
    <t>Tunnel &amp; Ferry</t>
  </si>
  <si>
    <t>Total Commissioners Court</t>
  </si>
  <si>
    <t>Gen Admin - Expenditures (Note A)</t>
  </si>
  <si>
    <t>Gen Admin - Fund Balance (Note B)</t>
  </si>
  <si>
    <t xml:space="preserve">General Administration </t>
  </si>
  <si>
    <t>Total General Fund Budget</t>
  </si>
  <si>
    <t>Note A - The General Administration budget includes funding that is expected to be transferred to departments</t>
  </si>
  <si>
    <t>during the upcoming fiscal year for new initiatives or projects approved by Court.  It also includes county-wide</t>
  </si>
  <si>
    <t>expenditures such as legal fees, tort claims, TIRZ funding, audit fees and repair or replacement funding.</t>
  </si>
  <si>
    <t>Note B - The Fund Balance represents property tax revenue collected in the last 5-6 weeks of the fiscal year</t>
  </si>
  <si>
    <t>which provides the working capital necessary to pay expenditures in advance of tax collections in the next</t>
  </si>
  <si>
    <t>fiscal year.  About 20% of the County's total general fund revenue is received in the first 9 months of the fiscal</t>
  </si>
  <si>
    <t>year and more than 60% comes in during the last 2 months of the fiscal year.</t>
  </si>
  <si>
    <t>General Fund Commissioners Court Allocation</t>
  </si>
  <si>
    <t xml:space="preserve">Estimated </t>
  </si>
  <si>
    <t>New Fees</t>
  </si>
  <si>
    <t>New Funding</t>
  </si>
  <si>
    <t>Beginning Bal</t>
  </si>
  <si>
    <t>Allocation</t>
  </si>
  <si>
    <t>Tunnel &amp; Ferry, Pct 2</t>
  </si>
  <si>
    <t>Note: New fees include Road &amp; Bridge fees estimated to be $39.3 million allocated evenly to the 4 Precincts and</t>
  </si>
  <si>
    <t>Child Safety Fees of $2 million allocated evenly to all 5 Court members.  Budgets may be adjusted to reflect</t>
  </si>
  <si>
    <t>the actual beginning balances as needed in March.</t>
  </si>
  <si>
    <t>Public Improvement Contingency Fund Budget</t>
  </si>
  <si>
    <t>FUND 1020</t>
  </si>
  <si>
    <t>Carryover</t>
  </si>
  <si>
    <t>Revenue</t>
  </si>
  <si>
    <t>Engineering R&amp;R</t>
  </si>
  <si>
    <t>Library</t>
  </si>
  <si>
    <t>CTS R&amp;R</t>
  </si>
  <si>
    <t>Constable Precinct 1</t>
  </si>
  <si>
    <t>General Administration</t>
  </si>
  <si>
    <t>Total Public Impr Contingency Fund Budget</t>
  </si>
  <si>
    <t>Mobility Fund Budget</t>
  </si>
  <si>
    <t>FUND 1070</t>
  </si>
  <si>
    <t>Formula</t>
  </si>
  <si>
    <t>Engineering Repair &amp; Replacement</t>
  </si>
  <si>
    <t>Hurricane Harvey  Recovery Fund</t>
  </si>
  <si>
    <t>FUND 1010</t>
  </si>
  <si>
    <t>Approved</t>
  </si>
  <si>
    <t>Court and General Administration</t>
  </si>
  <si>
    <t>Total Mobility Fund Budget</t>
  </si>
  <si>
    <t>Other General Fund Group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</si>
</sst>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5" fillId="0" borderId="1" xfId="1" applyNumberFormat="1" applyFont="1" applyFill="1" applyBorder="1" applyAlignment="1" applyProtection="1">
      <alignment horizontal="center"/>
    </xf>
    <xf numFmtId="164" fontId="4" fillId="0" borderId="1" xfId="1" applyNumberFormat="1" applyFont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left"/>
    </xf>
    <xf numFmtId="164" fontId="7" fillId="0" borderId="0" xfId="1" applyNumberFormat="1" applyFont="1" applyFill="1" applyAlignment="1" applyProtection="1">
      <alignment horizontal="center"/>
    </xf>
    <xf numFmtId="164" fontId="5" fillId="0" borderId="0" xfId="1" applyNumberFormat="1" applyFont="1" applyFill="1" applyAlignment="1" applyProtection="1"/>
    <xf numFmtId="164" fontId="4" fillId="0" borderId="0" xfId="1" applyNumberFormat="1" applyFont="1"/>
    <xf numFmtId="164" fontId="7" fillId="0" borderId="0" xfId="1" quotePrefix="1" applyNumberFormat="1" applyFont="1" applyFill="1" applyAlignment="1" applyProtection="1">
      <alignment horizontal="center"/>
    </xf>
    <xf numFmtId="164" fontId="5" fillId="0" borderId="2" xfId="1" applyNumberFormat="1" applyFont="1" applyFill="1" applyBorder="1" applyAlignment="1" applyProtection="1"/>
    <xf numFmtId="164" fontId="4" fillId="0" borderId="2" xfId="1" applyNumberFormat="1" applyFont="1" applyBorder="1"/>
    <xf numFmtId="164" fontId="7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164" fontId="4" fillId="0" borderId="0" xfId="1" applyNumberFormat="1" applyFont="1" applyBorder="1"/>
    <xf numFmtId="164" fontId="5" fillId="0" borderId="3" xfId="1" applyNumberFormat="1" applyFont="1" applyFill="1" applyBorder="1" applyAlignment="1" applyProtection="1"/>
    <xf numFmtId="164" fontId="5" fillId="0" borderId="4" xfId="1" applyNumberFormat="1" applyFont="1" applyFill="1" applyBorder="1" applyAlignment="1" applyProtection="1"/>
    <xf numFmtId="164" fontId="4" fillId="0" borderId="4" xfId="1" applyNumberFormat="1" applyFont="1" applyBorder="1"/>
    <xf numFmtId="164" fontId="5" fillId="2" borderId="5" xfId="1" applyNumberFormat="1" applyFont="1" applyFill="1" applyBorder="1" applyAlignment="1">
      <alignment horizontal="left"/>
    </xf>
    <xf numFmtId="164" fontId="5" fillId="2" borderId="5" xfId="1" applyNumberFormat="1" applyFont="1" applyFill="1" applyBorder="1"/>
    <xf numFmtId="164" fontId="4" fillId="2" borderId="5" xfId="1" applyNumberFormat="1" applyFont="1" applyFill="1" applyBorder="1"/>
    <xf numFmtId="165" fontId="4" fillId="0" borderId="0" xfId="2" applyNumberFormat="1" applyFont="1" applyBorder="1"/>
    <xf numFmtId="164" fontId="7" fillId="0" borderId="0" xfId="1" applyNumberFormat="1" applyFont="1" applyFill="1" applyBorder="1"/>
    <xf numFmtId="164" fontId="5" fillId="0" borderId="0" xfId="1" quotePrefix="1" applyNumberFormat="1" applyFont="1" applyFill="1" applyBorder="1" applyAlignment="1" applyProtection="1">
      <alignment horizontal="left"/>
    </xf>
    <xf numFmtId="164" fontId="7" fillId="0" borderId="0" xfId="1" applyNumberFormat="1" applyFont="1" applyFill="1" applyBorder="1" applyAlignment="1" applyProtection="1">
      <alignment horizontal="center"/>
    </xf>
    <xf numFmtId="164" fontId="7" fillId="2" borderId="5" xfId="1" applyNumberFormat="1" applyFont="1" applyFill="1" applyBorder="1"/>
    <xf numFmtId="164" fontId="7" fillId="0" borderId="0" xfId="1" applyNumberFormat="1" applyFont="1" applyFill="1"/>
    <xf numFmtId="164" fontId="9" fillId="0" borderId="0" xfId="1" applyNumberFormat="1" applyFont="1" applyFill="1"/>
    <xf numFmtId="164" fontId="5" fillId="0" borderId="0" xfId="1" applyNumberFormat="1" applyFont="1" applyFill="1" applyProtection="1"/>
    <xf numFmtId="164" fontId="7" fillId="0" borderId="2" xfId="1" applyNumberFormat="1" applyFont="1" applyFill="1" applyBorder="1" applyAlignment="1" applyProtection="1"/>
    <xf numFmtId="164" fontId="7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Protection="1"/>
    <xf numFmtId="164" fontId="9" fillId="0" borderId="0" xfId="1" applyNumberFormat="1" applyFont="1" applyFill="1" applyAlignment="1" applyProtection="1"/>
    <xf numFmtId="164" fontId="7" fillId="0" borderId="6" xfId="1" applyNumberFormat="1" applyFont="1" applyFill="1" applyBorder="1" applyAlignment="1" applyProtection="1">
      <alignment horizontal="center"/>
    </xf>
    <xf numFmtId="164" fontId="0" fillId="0" borderId="0" xfId="0" applyNumberFormat="1"/>
    <xf numFmtId="164" fontId="10" fillId="0" borderId="0" xfId="1" applyNumberFormat="1" applyFont="1"/>
    <xf numFmtId="164" fontId="11" fillId="0" borderId="0" xfId="1" applyNumberFormat="1" applyFont="1"/>
    <xf numFmtId="164" fontId="7" fillId="0" borderId="0" xfId="1" applyNumberFormat="1" applyFont="1" applyFill="1" applyAlignment="1" applyProtection="1">
      <alignment horizontal="center" vertical="center"/>
    </xf>
    <xf numFmtId="164" fontId="5" fillId="0" borderId="0" xfId="1" applyNumberFormat="1" applyFont="1" applyFill="1" applyAlignment="1" applyProtection="1">
      <alignment vertical="center"/>
    </xf>
    <xf numFmtId="0" fontId="0" fillId="0" borderId="2" xfId="0" applyBorder="1"/>
    <xf numFmtId="0" fontId="4" fillId="0" borderId="2" xfId="0" applyFont="1" applyBorder="1"/>
    <xf numFmtId="164" fontId="4" fillId="0" borderId="2" xfId="0" applyNumberFormat="1" applyFont="1" applyBorder="1"/>
    <xf numFmtId="0" fontId="0" fillId="0" borderId="0" xfId="0" applyBorder="1"/>
    <xf numFmtId="164" fontId="9" fillId="0" borderId="0" xfId="1" applyNumberFormat="1" applyFont="1" applyFill="1" applyBorder="1" applyAlignment="1" applyProtection="1"/>
    <xf numFmtId="164" fontId="12" fillId="0" borderId="0" xfId="1" applyNumberFormat="1" applyFont="1" applyFill="1" applyBorder="1" applyAlignment="1" applyProtection="1"/>
    <xf numFmtId="164" fontId="3" fillId="0" borderId="0" xfId="1" applyNumberFormat="1" applyFont="1"/>
    <xf numFmtId="0" fontId="4" fillId="0" borderId="0" xfId="0" applyFont="1" applyBorder="1"/>
    <xf numFmtId="164" fontId="4" fillId="0" borderId="0" xfId="0" applyNumberFormat="1" applyFont="1" applyBorder="1"/>
    <xf numFmtId="164" fontId="4" fillId="0" borderId="0" xfId="1" applyNumberFormat="1" applyFont="1" applyFill="1"/>
    <xf numFmtId="165" fontId="0" fillId="0" borderId="0" xfId="2" applyNumberFormat="1" applyFont="1"/>
    <xf numFmtId="164" fontId="7" fillId="0" borderId="3" xfId="1" applyNumberFormat="1" applyFont="1" applyFill="1" applyBorder="1" applyAlignment="1" applyProtection="1"/>
    <xf numFmtId="164" fontId="4" fillId="0" borderId="3" xfId="1" applyNumberFormat="1" applyFont="1" applyBorder="1"/>
    <xf numFmtId="164" fontId="5" fillId="2" borderId="6" xfId="1" applyNumberFormat="1" applyFont="1" applyFill="1" applyBorder="1" applyAlignment="1">
      <alignment horizontal="left"/>
    </xf>
    <xf numFmtId="164" fontId="7" fillId="2" borderId="6" xfId="1" applyNumberFormat="1" applyFont="1" applyFill="1" applyBorder="1"/>
    <xf numFmtId="164" fontId="4" fillId="2" borderId="6" xfId="1" applyNumberFormat="1" applyFont="1" applyFill="1" applyBorder="1"/>
    <xf numFmtId="164" fontId="13" fillId="2" borderId="5" xfId="1" applyNumberFormat="1" applyFont="1" applyFill="1" applyBorder="1" applyAlignment="1">
      <alignment horizontal="left"/>
    </xf>
    <xf numFmtId="164" fontId="7" fillId="0" borderId="4" xfId="1" applyNumberFormat="1" applyFont="1" applyFill="1" applyBorder="1" applyAlignment="1" applyProtection="1"/>
    <xf numFmtId="164" fontId="5" fillId="2" borderId="7" xfId="1" applyNumberFormat="1" applyFont="1" applyFill="1" applyBorder="1" applyAlignment="1" applyProtection="1"/>
    <xf numFmtId="164" fontId="7" fillId="2" borderId="7" xfId="1" applyNumberFormat="1" applyFont="1" applyFill="1" applyBorder="1" applyAlignment="1" applyProtection="1"/>
    <xf numFmtId="164" fontId="4" fillId="2" borderId="7" xfId="0" applyNumberFormat="1" applyFont="1" applyFill="1" applyBorder="1"/>
    <xf numFmtId="0" fontId="8" fillId="0" borderId="0" xfId="0" applyFont="1"/>
    <xf numFmtId="0" fontId="10" fillId="0" borderId="0" xfId="0" applyFont="1"/>
    <xf numFmtId="164" fontId="4" fillId="0" borderId="0" xfId="1" applyNumberFormat="1" applyFont="1" applyAlignment="1">
      <alignment horizontal="center"/>
    </xf>
    <xf numFmtId="0" fontId="0" fillId="0" borderId="7" xfId="0" applyBorder="1"/>
    <xf numFmtId="164" fontId="4" fillId="0" borderId="7" xfId="0" applyNumberFormat="1" applyFont="1" applyBorder="1"/>
    <xf numFmtId="0" fontId="8" fillId="0" borderId="0" xfId="0" applyFont="1" applyBorder="1"/>
    <xf numFmtId="0" fontId="4" fillId="0" borderId="0" xfId="0" applyFont="1"/>
    <xf numFmtId="164" fontId="11" fillId="0" borderId="7" xfId="1" applyNumberFormat="1" applyFont="1" applyBorder="1"/>
    <xf numFmtId="164" fontId="5" fillId="0" borderId="7" xfId="1" applyNumberFormat="1" applyFont="1" applyFill="1" applyBorder="1" applyAlignment="1" applyProtection="1"/>
    <xf numFmtId="164" fontId="4" fillId="0" borderId="7" xfId="1" applyNumberFormat="1" applyFont="1" applyBorder="1"/>
    <xf numFmtId="9" fontId="4" fillId="0" borderId="0" xfId="0" applyNumberFormat="1" applyFont="1" applyAlignment="1">
      <alignment horizontal="center"/>
    </xf>
    <xf numFmtId="164" fontId="4" fillId="0" borderId="0" xfId="0" applyNumberFormat="1" applyFont="1"/>
    <xf numFmtId="9" fontId="4" fillId="0" borderId="0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164" fontId="0" fillId="0" borderId="0" xfId="1" applyNumberFormat="1" applyFont="1"/>
    <xf numFmtId="0" fontId="0" fillId="0" borderId="0" xfId="0" applyFill="1"/>
    <xf numFmtId="0" fontId="0" fillId="0" borderId="0" xfId="0" applyFont="1"/>
    <xf numFmtId="0" fontId="8" fillId="0" borderId="1" xfId="0" applyFont="1" applyBorder="1"/>
    <xf numFmtId="0" fontId="0" fillId="0" borderId="1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er%20changout/EXCEL%20FILES/General%20FUND%2020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 3 BUDGET"/>
      <sheetName val="Sheet1"/>
      <sheetName val="Budget Worksheets"/>
      <sheetName val="Budget Page 1 and List"/>
      <sheetName val="Preliminary 2020 Budget"/>
      <sheetName val="December Budgets 2020"/>
      <sheetName val="Budget for P SHAW REQUEST"/>
      <sheetName val="Kevin Budget Distributed"/>
      <sheetName val="Budgets for 2020"/>
      <sheetName val="Commissioners"/>
      <sheetName val="6 Year Comparison"/>
      <sheetName val="Sheet2"/>
      <sheetName val="Revenue Projection"/>
      <sheetName val="Rev by 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9">
          <cell r="I49">
            <v>292000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4"/>
  <sheetViews>
    <sheetView tabSelected="1" zoomScaleNormal="100" workbookViewId="0"/>
  </sheetViews>
  <sheetFormatPr defaultRowHeight="14.4" x14ac:dyDescent="0.3"/>
  <cols>
    <col min="1" max="1" width="5" customWidth="1"/>
    <col min="2" max="2" width="31" customWidth="1"/>
    <col min="3" max="3" width="15.5546875" customWidth="1"/>
    <col min="4" max="4" width="14.77734375" customWidth="1"/>
    <col min="5" max="5" width="13.5546875" customWidth="1"/>
    <col min="6" max="6" width="13.44140625" customWidth="1"/>
    <col min="8" max="8" width="15.44140625" customWidth="1"/>
    <col min="9" max="9" width="20.5546875" customWidth="1"/>
    <col min="10" max="10" width="14.44140625" bestFit="1" customWidth="1"/>
    <col min="11" max="11" width="15.44140625" bestFit="1" customWidth="1"/>
    <col min="12" max="13" width="12.77734375" bestFit="1" customWidth="1"/>
    <col min="14" max="14" width="11.5546875" bestFit="1" customWidth="1"/>
    <col min="15" max="15" width="10.5546875" bestFit="1" customWidth="1"/>
    <col min="16" max="17" width="9.44140625" bestFit="1" customWidth="1"/>
  </cols>
  <sheetData>
    <row r="1" spans="1:6" ht="18" x14ac:dyDescent="0.35">
      <c r="A1" s="1" t="s">
        <v>0</v>
      </c>
      <c r="F1" s="2"/>
    </row>
    <row r="2" spans="1:6" ht="18" x14ac:dyDescent="0.35">
      <c r="A2" s="1"/>
      <c r="D2" s="3" t="s">
        <v>153</v>
      </c>
    </row>
    <row r="3" spans="1:6" x14ac:dyDescent="0.3">
      <c r="C3" s="3" t="s">
        <v>2</v>
      </c>
      <c r="D3" s="3" t="s">
        <v>3</v>
      </c>
    </row>
    <row r="4" spans="1:6" ht="15" thickBot="1" x14ac:dyDescent="0.35">
      <c r="A4" s="4" t="s">
        <v>4</v>
      </c>
      <c r="B4" s="4" t="s">
        <v>5</v>
      </c>
      <c r="C4" s="5" t="s">
        <v>6</v>
      </c>
      <c r="D4" s="4" t="s">
        <v>7</v>
      </c>
    </row>
    <row r="5" spans="1:6" ht="15" thickTop="1" x14ac:dyDescent="0.3">
      <c r="A5" s="6"/>
      <c r="B5" s="6"/>
      <c r="C5" s="7"/>
      <c r="D5" s="6"/>
    </row>
    <row r="6" spans="1:6" ht="15.6" x14ac:dyDescent="0.3">
      <c r="A6" s="8" t="s">
        <v>8</v>
      </c>
      <c r="B6" s="6"/>
      <c r="C6" s="7"/>
      <c r="D6" s="6"/>
    </row>
    <row r="7" spans="1:6" x14ac:dyDescent="0.3">
      <c r="A7" s="9">
        <v>208</v>
      </c>
      <c r="B7" s="10" t="s">
        <v>9</v>
      </c>
      <c r="C7" s="11">
        <v>30097000</v>
      </c>
      <c r="D7" s="11">
        <f>30628000-826000</f>
        <v>29802000</v>
      </c>
    </row>
    <row r="8" spans="1:6" x14ac:dyDescent="0.3">
      <c r="A8" s="9">
        <v>30</v>
      </c>
      <c r="B8" s="10" t="s">
        <v>10</v>
      </c>
      <c r="C8" s="11">
        <v>787000</v>
      </c>
      <c r="D8" s="11">
        <v>826000</v>
      </c>
    </row>
    <row r="9" spans="1:6" x14ac:dyDescent="0.3">
      <c r="A9" s="12">
        <v>40</v>
      </c>
      <c r="B9" s="10" t="s">
        <v>11</v>
      </c>
      <c r="C9" s="11">
        <v>5820000</v>
      </c>
      <c r="D9" s="11">
        <v>6111000</v>
      </c>
    </row>
    <row r="10" spans="1:6" x14ac:dyDescent="0.3">
      <c r="A10" s="12">
        <v>45</v>
      </c>
      <c r="B10" s="10" t="s">
        <v>12</v>
      </c>
      <c r="C10" s="11">
        <v>13097000</v>
      </c>
      <c r="D10" s="11">
        <v>13752000</v>
      </c>
    </row>
    <row r="11" spans="1:6" x14ac:dyDescent="0.3">
      <c r="A11" s="9">
        <v>299</v>
      </c>
      <c r="B11" s="10" t="s">
        <v>13</v>
      </c>
      <c r="C11" s="11">
        <v>33150000</v>
      </c>
      <c r="D11" s="11">
        <v>20200000</v>
      </c>
    </row>
    <row r="12" spans="1:6" x14ac:dyDescent="0.3">
      <c r="A12" s="9">
        <v>297</v>
      </c>
      <c r="B12" s="10" t="s">
        <v>14</v>
      </c>
      <c r="C12" s="11">
        <v>0</v>
      </c>
      <c r="D12" s="11">
        <v>24200000</v>
      </c>
    </row>
    <row r="13" spans="1:6" x14ac:dyDescent="0.3">
      <c r="A13" s="13" t="s">
        <v>15</v>
      </c>
      <c r="B13" s="13"/>
      <c r="C13" s="14">
        <f>SUM(C7:C12)</f>
        <v>82951000</v>
      </c>
      <c r="D13" s="14">
        <f>SUM(D7:D12)</f>
        <v>94891000</v>
      </c>
    </row>
    <row r="14" spans="1:6" x14ac:dyDescent="0.3">
      <c r="A14" s="15"/>
      <c r="B14" s="16"/>
      <c r="C14" s="17"/>
      <c r="D14" s="17"/>
    </row>
    <row r="15" spans="1:6" x14ac:dyDescent="0.3">
      <c r="A15" s="9">
        <v>298</v>
      </c>
      <c r="B15" s="10" t="s">
        <v>16</v>
      </c>
      <c r="C15" s="11">
        <v>28050000</v>
      </c>
      <c r="D15" s="11">
        <v>31550000</v>
      </c>
    </row>
    <row r="16" spans="1:6" x14ac:dyDescent="0.3">
      <c r="A16" s="13" t="s">
        <v>17</v>
      </c>
      <c r="B16" s="13"/>
      <c r="C16" s="14">
        <f>C15</f>
        <v>28050000</v>
      </c>
      <c r="D16" s="14">
        <f>D15</f>
        <v>31550000</v>
      </c>
    </row>
    <row r="17" spans="1:4" x14ac:dyDescent="0.3">
      <c r="A17" s="15"/>
      <c r="B17" s="16"/>
      <c r="C17" s="17"/>
      <c r="D17" s="17"/>
    </row>
    <row r="18" spans="1:4" x14ac:dyDescent="0.3">
      <c r="A18" s="9">
        <v>292</v>
      </c>
      <c r="B18" s="10" t="s">
        <v>18</v>
      </c>
      <c r="C18" s="11">
        <v>58500000</v>
      </c>
      <c r="D18" s="11">
        <v>62000000</v>
      </c>
    </row>
    <row r="19" spans="1:4" ht="15" thickBot="1" x14ac:dyDescent="0.35">
      <c r="A19" s="18" t="s">
        <v>19</v>
      </c>
      <c r="B19" s="19"/>
      <c r="C19" s="20">
        <f>SUM(C18:C18)</f>
        <v>58500000</v>
      </c>
      <c r="D19" s="20">
        <f>SUM(D18:D18)</f>
        <v>62000000</v>
      </c>
    </row>
    <row r="20" spans="1:4" ht="15" thickBot="1" x14ac:dyDescent="0.35">
      <c r="A20" s="21" t="s">
        <v>20</v>
      </c>
      <c r="B20" s="22"/>
      <c r="C20" s="23">
        <f>C19+C16+C13</f>
        <v>169501000</v>
      </c>
      <c r="D20" s="23">
        <f>D19+D16+D13</f>
        <v>188441000</v>
      </c>
    </row>
    <row r="21" spans="1:4" x14ac:dyDescent="0.3">
      <c r="A21" s="24"/>
      <c r="B21" s="24"/>
      <c r="C21" s="24"/>
      <c r="D21" s="24"/>
    </row>
    <row r="22" spans="1:4" ht="15.6" x14ac:dyDescent="0.3">
      <c r="A22" s="8" t="s">
        <v>21</v>
      </c>
      <c r="B22" s="25"/>
      <c r="C22" s="11"/>
      <c r="D22" s="11"/>
    </row>
    <row r="23" spans="1:4" x14ac:dyDescent="0.3">
      <c r="A23" s="9">
        <v>285</v>
      </c>
      <c r="B23" s="10" t="s">
        <v>22</v>
      </c>
      <c r="C23" s="11">
        <v>29274000</v>
      </c>
      <c r="D23" s="11">
        <f>30738000+2500000</f>
        <v>33238000</v>
      </c>
    </row>
    <row r="24" spans="1:4" x14ac:dyDescent="0.3">
      <c r="A24" s="25">
        <v>204</v>
      </c>
      <c r="B24" s="26" t="s">
        <v>23</v>
      </c>
      <c r="C24" s="11">
        <v>1435000</v>
      </c>
      <c r="D24" s="11">
        <v>1478000</v>
      </c>
    </row>
    <row r="25" spans="1:4" x14ac:dyDescent="0.3">
      <c r="A25" s="27">
        <v>272</v>
      </c>
      <c r="B25" s="16" t="s">
        <v>24</v>
      </c>
      <c r="C25" s="11">
        <v>4315000</v>
      </c>
      <c r="D25" s="11">
        <v>5531000</v>
      </c>
    </row>
    <row r="26" spans="1:4" x14ac:dyDescent="0.3">
      <c r="A26" s="27">
        <v>275</v>
      </c>
      <c r="B26" s="16" t="s">
        <v>25</v>
      </c>
      <c r="C26" s="11">
        <v>24661000</v>
      </c>
      <c r="D26" s="11">
        <f>25894000+2500000+1000000</f>
        <v>29394000</v>
      </c>
    </row>
    <row r="27" spans="1:4" x14ac:dyDescent="0.3">
      <c r="A27" s="9">
        <v>286</v>
      </c>
      <c r="B27" s="10" t="s">
        <v>26</v>
      </c>
      <c r="C27" s="11">
        <v>3600000</v>
      </c>
      <c r="D27" s="11">
        <v>3780000</v>
      </c>
    </row>
    <row r="28" spans="1:4" x14ac:dyDescent="0.3">
      <c r="A28" s="27">
        <v>289</v>
      </c>
      <c r="B28" s="16" t="s">
        <v>27</v>
      </c>
      <c r="C28" s="11">
        <v>9592000</v>
      </c>
      <c r="D28" s="11">
        <v>10072000</v>
      </c>
    </row>
    <row r="29" spans="1:4" x14ac:dyDescent="0.3">
      <c r="A29" s="9">
        <v>296</v>
      </c>
      <c r="B29" s="10" t="s">
        <v>28</v>
      </c>
      <c r="C29" s="11">
        <v>20000000</v>
      </c>
      <c r="D29" s="11">
        <v>21000000</v>
      </c>
    </row>
    <row r="30" spans="1:4" x14ac:dyDescent="0.3">
      <c r="A30" s="9">
        <v>821</v>
      </c>
      <c r="B30" s="10" t="s">
        <v>29</v>
      </c>
      <c r="C30" s="11">
        <v>750000</v>
      </c>
      <c r="D30" s="11">
        <v>750000</v>
      </c>
    </row>
    <row r="31" spans="1:4" ht="15" thickBot="1" x14ac:dyDescent="0.35">
      <c r="A31" s="9">
        <v>885</v>
      </c>
      <c r="B31" s="10" t="s">
        <v>30</v>
      </c>
      <c r="C31" s="11">
        <v>5938000</v>
      </c>
      <c r="D31" s="11">
        <v>6385000</v>
      </c>
    </row>
    <row r="32" spans="1:4" ht="15" thickBot="1" x14ac:dyDescent="0.35">
      <c r="A32" s="21" t="s">
        <v>31</v>
      </c>
      <c r="B32" s="28"/>
      <c r="C32" s="23">
        <f>SUM(C23:C31)</f>
        <v>99565000</v>
      </c>
      <c r="D32" s="23">
        <f>SUM(D23:D31)</f>
        <v>111628000</v>
      </c>
    </row>
    <row r="33" spans="1:11" x14ac:dyDescent="0.3">
      <c r="A33" s="24"/>
      <c r="B33" s="24"/>
      <c r="C33" s="24"/>
      <c r="D33" s="24"/>
    </row>
    <row r="34" spans="1:11" ht="15.6" x14ac:dyDescent="0.3">
      <c r="A34" s="8" t="s">
        <v>32</v>
      </c>
      <c r="B34" s="25"/>
      <c r="C34" s="11"/>
      <c r="D34" s="11"/>
    </row>
    <row r="35" spans="1:11" x14ac:dyDescent="0.3">
      <c r="A35" s="9">
        <v>91</v>
      </c>
      <c r="B35" s="10" t="s">
        <v>33</v>
      </c>
      <c r="C35" s="11">
        <v>12500000</v>
      </c>
      <c r="D35" s="11">
        <v>13125000</v>
      </c>
    </row>
    <row r="36" spans="1:11" x14ac:dyDescent="0.3">
      <c r="A36" s="9">
        <v>201</v>
      </c>
      <c r="B36" s="10" t="s">
        <v>34</v>
      </c>
      <c r="C36" s="11">
        <v>8990000</v>
      </c>
      <c r="D36" s="11">
        <v>8900000</v>
      </c>
    </row>
    <row r="37" spans="1:11" x14ac:dyDescent="0.3">
      <c r="A37" s="9">
        <v>517</v>
      </c>
      <c r="B37" s="10" t="s">
        <v>35</v>
      </c>
      <c r="C37" s="11">
        <v>1189000</v>
      </c>
      <c r="D37" s="11">
        <v>1248000</v>
      </c>
    </row>
    <row r="38" spans="1:11" x14ac:dyDescent="0.3">
      <c r="A38" s="9">
        <v>530</v>
      </c>
      <c r="B38" s="10" t="s">
        <v>36</v>
      </c>
      <c r="C38" s="11">
        <v>28613000</v>
      </c>
      <c r="D38" s="11">
        <v>30550000</v>
      </c>
    </row>
    <row r="39" spans="1:11" x14ac:dyDescent="0.3">
      <c r="A39" s="9">
        <v>610</v>
      </c>
      <c r="B39" s="10" t="s">
        <v>37</v>
      </c>
      <c r="C39" s="11">
        <v>22935000</v>
      </c>
      <c r="D39" s="11">
        <v>24062779</v>
      </c>
    </row>
    <row r="40" spans="1:11" ht="15" thickBot="1" x14ac:dyDescent="0.35">
      <c r="A40" s="9">
        <v>615</v>
      </c>
      <c r="B40" s="10" t="s">
        <v>38</v>
      </c>
      <c r="C40" s="11">
        <v>8528000</v>
      </c>
      <c r="D40" s="11">
        <v>9168000</v>
      </c>
    </row>
    <row r="41" spans="1:11" ht="15" thickBot="1" x14ac:dyDescent="0.35">
      <c r="A41" s="21" t="s">
        <v>39</v>
      </c>
      <c r="B41" s="28"/>
      <c r="C41" s="23">
        <f>SUM(C35:C40)</f>
        <v>82755000</v>
      </c>
      <c r="D41" s="23">
        <f>SUM(D35:D40)</f>
        <v>87053779</v>
      </c>
    </row>
    <row r="42" spans="1:11" x14ac:dyDescent="0.3">
      <c r="B42" s="24"/>
      <c r="C42" s="24"/>
      <c r="D42" s="24"/>
    </row>
    <row r="43" spans="1:11" ht="15.6" x14ac:dyDescent="0.3">
      <c r="A43" s="8" t="s">
        <v>40</v>
      </c>
      <c r="B43" s="29"/>
      <c r="C43" s="11"/>
      <c r="D43" s="11"/>
    </row>
    <row r="44" spans="1:11" ht="15.6" x14ac:dyDescent="0.3">
      <c r="A44" s="8"/>
      <c r="B44" s="30" t="s">
        <v>41</v>
      </c>
      <c r="C44" s="11"/>
      <c r="D44" s="11"/>
      <c r="K44" s="79"/>
    </row>
    <row r="45" spans="1:11" x14ac:dyDescent="0.3">
      <c r="A45" s="9">
        <v>301</v>
      </c>
      <c r="B45" s="10" t="s">
        <v>42</v>
      </c>
      <c r="C45" s="11">
        <v>37767000</v>
      </c>
      <c r="D45" s="11">
        <v>40275000</v>
      </c>
    </row>
    <row r="46" spans="1:11" x14ac:dyDescent="0.3">
      <c r="A46" s="9">
        <v>302</v>
      </c>
      <c r="B46" s="10" t="s">
        <v>43</v>
      </c>
      <c r="C46" s="11">
        <v>8815000</v>
      </c>
      <c r="D46" s="11">
        <v>9256000</v>
      </c>
    </row>
    <row r="47" spans="1:11" x14ac:dyDescent="0.3">
      <c r="A47" s="9">
        <v>303</v>
      </c>
      <c r="B47" s="10" t="s">
        <v>44</v>
      </c>
      <c r="C47" s="11">
        <v>16580000</v>
      </c>
      <c r="D47" s="11">
        <v>17409000</v>
      </c>
    </row>
    <row r="48" spans="1:11" x14ac:dyDescent="0.3">
      <c r="A48" s="9">
        <v>304</v>
      </c>
      <c r="B48" s="10" t="s">
        <v>45</v>
      </c>
      <c r="C48" s="11">
        <v>53113000</v>
      </c>
      <c r="D48" s="11">
        <v>54200000</v>
      </c>
    </row>
    <row r="49" spans="1:6" x14ac:dyDescent="0.3">
      <c r="A49" s="9">
        <v>305</v>
      </c>
      <c r="B49" s="10" t="s">
        <v>46</v>
      </c>
      <c r="C49" s="11">
        <v>42462000</v>
      </c>
      <c r="D49" s="11">
        <v>43300000</v>
      </c>
    </row>
    <row r="50" spans="1:6" x14ac:dyDescent="0.3">
      <c r="A50" s="9">
        <v>306</v>
      </c>
      <c r="B50" s="10" t="s">
        <v>47</v>
      </c>
      <c r="C50" s="11">
        <v>9997000</v>
      </c>
      <c r="D50" s="11">
        <v>10497000</v>
      </c>
    </row>
    <row r="51" spans="1:6" x14ac:dyDescent="0.3">
      <c r="A51" s="9">
        <v>307</v>
      </c>
      <c r="B51" s="10" t="s">
        <v>48</v>
      </c>
      <c r="C51" s="11">
        <v>12424000</v>
      </c>
      <c r="D51" s="11">
        <v>13675000</v>
      </c>
    </row>
    <row r="52" spans="1:6" x14ac:dyDescent="0.3">
      <c r="A52" s="9">
        <v>308</v>
      </c>
      <c r="B52" s="31" t="s">
        <v>49</v>
      </c>
      <c r="C52" s="11">
        <v>8617000</v>
      </c>
      <c r="D52" s="11">
        <v>9130000</v>
      </c>
    </row>
    <row r="53" spans="1:6" x14ac:dyDescent="0.3">
      <c r="A53" s="32"/>
      <c r="B53" s="13" t="s">
        <v>50</v>
      </c>
      <c r="C53" s="14">
        <f>SUM(C45:C52)</f>
        <v>189775000</v>
      </c>
      <c r="D53" s="14">
        <f>SUM(D45:D52)</f>
        <v>197742000</v>
      </c>
    </row>
    <row r="54" spans="1:6" x14ac:dyDescent="0.3">
      <c r="A54" s="33"/>
      <c r="B54" s="34"/>
      <c r="C54" s="11"/>
      <c r="D54" s="11"/>
    </row>
    <row r="55" spans="1:6" x14ac:dyDescent="0.3">
      <c r="A55" s="9"/>
      <c r="B55" s="35" t="s">
        <v>51</v>
      </c>
      <c r="C55" s="11"/>
      <c r="D55" s="11"/>
    </row>
    <row r="56" spans="1:6" x14ac:dyDescent="0.3">
      <c r="A56" s="9">
        <v>540</v>
      </c>
      <c r="B56" s="10" t="s">
        <v>52</v>
      </c>
      <c r="C56" s="11">
        <v>218159000</v>
      </c>
      <c r="D56" s="11">
        <v>229167000</v>
      </c>
    </row>
    <row r="57" spans="1:6" x14ac:dyDescent="0.3">
      <c r="A57" s="9">
        <v>541</v>
      </c>
      <c r="B57" s="10" t="s">
        <v>53</v>
      </c>
      <c r="C57" s="11">
        <v>204645000</v>
      </c>
      <c r="D57" s="11">
        <v>214877000</v>
      </c>
    </row>
    <row r="58" spans="1:6" x14ac:dyDescent="0.3">
      <c r="A58" s="9">
        <v>542</v>
      </c>
      <c r="B58" s="10" t="s">
        <v>54</v>
      </c>
      <c r="C58" s="11">
        <v>66986000</v>
      </c>
      <c r="D58" s="11">
        <v>75335000</v>
      </c>
    </row>
    <row r="59" spans="1:6" x14ac:dyDescent="0.3">
      <c r="A59" s="32"/>
      <c r="B59" s="13" t="s">
        <v>55</v>
      </c>
      <c r="C59" s="14">
        <f>SUM(C56:C58)</f>
        <v>489790000</v>
      </c>
      <c r="D59" s="14">
        <f>SUM(D56:D58)</f>
        <v>519379000</v>
      </c>
    </row>
    <row r="60" spans="1:6" ht="15" thickBot="1" x14ac:dyDescent="0.35">
      <c r="A60" s="36">
        <v>845</v>
      </c>
      <c r="B60" s="16" t="s">
        <v>56</v>
      </c>
      <c r="C60" s="11">
        <v>278000</v>
      </c>
      <c r="D60" s="11">
        <f>'[1]Budgets for 2020'!I49</f>
        <v>292000</v>
      </c>
    </row>
    <row r="61" spans="1:6" ht="15" thickBot="1" x14ac:dyDescent="0.35">
      <c r="A61" s="21" t="s">
        <v>57</v>
      </c>
      <c r="B61" s="28"/>
      <c r="C61" s="23">
        <f>SUM(C59:C60,C53)</f>
        <v>679843000</v>
      </c>
      <c r="D61" s="23">
        <f>SUM(D59:D60,D53)</f>
        <v>717413000</v>
      </c>
      <c r="F61" s="37"/>
    </row>
    <row r="62" spans="1:6" x14ac:dyDescent="0.3">
      <c r="A62" s="11"/>
      <c r="B62" s="11"/>
      <c r="C62" s="11"/>
      <c r="D62" s="11"/>
    </row>
    <row r="63" spans="1:6" ht="15.6" x14ac:dyDescent="0.3">
      <c r="A63" s="38" t="s">
        <v>58</v>
      </c>
      <c r="B63" s="39"/>
      <c r="C63" s="11"/>
      <c r="D63" s="11"/>
    </row>
    <row r="64" spans="1:6" x14ac:dyDescent="0.3">
      <c r="B64" s="2" t="s">
        <v>59</v>
      </c>
    </row>
    <row r="65" spans="1:12" x14ac:dyDescent="0.3">
      <c r="A65" s="9">
        <v>700</v>
      </c>
      <c r="B65" s="10" t="s">
        <v>60</v>
      </c>
      <c r="C65" s="11">
        <v>27058000</v>
      </c>
      <c r="D65" s="11">
        <v>28150000</v>
      </c>
    </row>
    <row r="66" spans="1:12" x14ac:dyDescent="0.3">
      <c r="A66" s="40">
        <v>930</v>
      </c>
      <c r="B66" s="41" t="s">
        <v>61</v>
      </c>
      <c r="C66" s="11">
        <v>92000</v>
      </c>
      <c r="D66" s="11">
        <v>92000</v>
      </c>
    </row>
    <row r="67" spans="1:12" x14ac:dyDescent="0.3">
      <c r="A67" s="9">
        <v>931</v>
      </c>
      <c r="B67" s="10" t="s">
        <v>62</v>
      </c>
      <c r="C67" s="11">
        <v>92000</v>
      </c>
      <c r="D67" s="11">
        <v>92000</v>
      </c>
    </row>
    <row r="68" spans="1:12" x14ac:dyDescent="0.3">
      <c r="A68" s="9">
        <v>940</v>
      </c>
      <c r="B68" s="10" t="s">
        <v>63</v>
      </c>
      <c r="C68" s="11">
        <v>15326000</v>
      </c>
      <c r="D68" s="11">
        <v>16600000</v>
      </c>
    </row>
    <row r="69" spans="1:12" x14ac:dyDescent="0.3">
      <c r="A69" s="9">
        <v>991</v>
      </c>
      <c r="B69" s="10" t="s">
        <v>64</v>
      </c>
      <c r="C69" s="11">
        <v>1417000</v>
      </c>
      <c r="D69" s="11">
        <v>1488000</v>
      </c>
    </row>
    <row r="70" spans="1:12" x14ac:dyDescent="0.3">
      <c r="A70" s="9">
        <v>992</v>
      </c>
      <c r="B70" s="16" t="s">
        <v>65</v>
      </c>
      <c r="C70" s="11">
        <v>1417000</v>
      </c>
      <c r="D70" s="11">
        <v>1488000</v>
      </c>
    </row>
    <row r="71" spans="1:12" x14ac:dyDescent="0.3">
      <c r="A71" s="27">
        <v>993</v>
      </c>
      <c r="B71" s="10" t="s">
        <v>66</v>
      </c>
      <c r="C71" s="11">
        <v>4416000</v>
      </c>
      <c r="D71" s="11">
        <v>4637000</v>
      </c>
    </row>
    <row r="72" spans="1:12" x14ac:dyDescent="0.3">
      <c r="A72" s="9">
        <v>994</v>
      </c>
      <c r="B72" s="16" t="s">
        <v>67</v>
      </c>
      <c r="C72" s="11">
        <v>1417000</v>
      </c>
      <c r="D72" s="11">
        <v>1488000</v>
      </c>
    </row>
    <row r="73" spans="1:12" x14ac:dyDescent="0.3">
      <c r="A73" s="42"/>
      <c r="B73" s="43" t="s">
        <v>68</v>
      </c>
      <c r="C73" s="44">
        <f>SUM(C65:C72)</f>
        <v>51235000</v>
      </c>
      <c r="D73" s="44">
        <f>SUM(D65:D72)</f>
        <v>54035000</v>
      </c>
    </row>
    <row r="74" spans="1:12" x14ac:dyDescent="0.3">
      <c r="A74" s="45"/>
      <c r="B74" s="46" t="s">
        <v>69</v>
      </c>
    </row>
    <row r="75" spans="1:12" x14ac:dyDescent="0.3">
      <c r="A75" s="27">
        <v>560</v>
      </c>
      <c r="B75" s="10" t="s">
        <v>70</v>
      </c>
      <c r="C75" s="11">
        <v>10786000</v>
      </c>
      <c r="D75" s="11">
        <f>11545000+9000000</f>
        <v>20545000</v>
      </c>
    </row>
    <row r="76" spans="1:12" x14ac:dyDescent="0.3">
      <c r="A76" s="27">
        <v>701</v>
      </c>
      <c r="B76" s="10" t="s">
        <v>71</v>
      </c>
      <c r="C76" s="11">
        <v>45000000</v>
      </c>
      <c r="D76" s="11">
        <v>53500000</v>
      </c>
    </row>
    <row r="77" spans="1:12" x14ac:dyDescent="0.3">
      <c r="A77" s="27">
        <v>941</v>
      </c>
      <c r="B77" s="10" t="s">
        <v>72</v>
      </c>
      <c r="C77" s="11">
        <v>3900000</v>
      </c>
      <c r="D77" s="11">
        <v>4800000</v>
      </c>
    </row>
    <row r="78" spans="1:12" x14ac:dyDescent="0.3">
      <c r="A78" s="42"/>
      <c r="B78" s="43" t="s">
        <v>73</v>
      </c>
      <c r="C78" s="44">
        <f>SUM(C75:C77)</f>
        <v>59686000</v>
      </c>
      <c r="D78" s="44">
        <f>SUM(D75:D77)</f>
        <v>78845000</v>
      </c>
    </row>
    <row r="79" spans="1:12" x14ac:dyDescent="0.3">
      <c r="A79" s="45"/>
      <c r="I79" s="15"/>
      <c r="J79" s="47"/>
      <c r="K79" s="17"/>
      <c r="L79" s="17"/>
    </row>
    <row r="80" spans="1:12" ht="15.6" x14ac:dyDescent="0.3">
      <c r="A80" s="38"/>
      <c r="B80" s="48" t="s">
        <v>74</v>
      </c>
      <c r="C80" s="11"/>
      <c r="D80" s="11"/>
    </row>
    <row r="81" spans="1:4" x14ac:dyDescent="0.3">
      <c r="A81" s="9">
        <v>311</v>
      </c>
      <c r="B81" s="10" t="s">
        <v>75</v>
      </c>
      <c r="C81" s="11">
        <v>2106000</v>
      </c>
      <c r="D81" s="11">
        <v>2311000</v>
      </c>
    </row>
    <row r="82" spans="1:4" x14ac:dyDescent="0.3">
      <c r="A82" s="9">
        <v>312</v>
      </c>
      <c r="B82" s="10" t="s">
        <v>76</v>
      </c>
      <c r="C82" s="11">
        <v>2379000</v>
      </c>
      <c r="D82" s="11">
        <v>2450000</v>
      </c>
    </row>
    <row r="83" spans="1:4" x14ac:dyDescent="0.3">
      <c r="A83" s="9">
        <v>321</v>
      </c>
      <c r="B83" s="10" t="s">
        <v>77</v>
      </c>
      <c r="C83" s="11">
        <v>1053000</v>
      </c>
      <c r="D83" s="11">
        <v>1106000</v>
      </c>
    </row>
    <row r="84" spans="1:4" x14ac:dyDescent="0.3">
      <c r="A84" s="9">
        <v>322</v>
      </c>
      <c r="B84" s="10" t="s">
        <v>78</v>
      </c>
      <c r="C84" s="11">
        <v>1007000</v>
      </c>
      <c r="D84" s="11">
        <v>1057000</v>
      </c>
    </row>
    <row r="85" spans="1:4" x14ac:dyDescent="0.3">
      <c r="A85" s="9">
        <v>331</v>
      </c>
      <c r="B85" s="10" t="s">
        <v>79</v>
      </c>
      <c r="C85" s="11">
        <v>1926000</v>
      </c>
      <c r="D85" s="11">
        <v>1993000</v>
      </c>
    </row>
    <row r="86" spans="1:4" x14ac:dyDescent="0.3">
      <c r="A86" s="9">
        <v>332</v>
      </c>
      <c r="B86" s="10" t="s">
        <v>80</v>
      </c>
      <c r="C86" s="11">
        <v>1240000</v>
      </c>
      <c r="D86" s="11">
        <v>1302000</v>
      </c>
    </row>
    <row r="87" spans="1:4" x14ac:dyDescent="0.3">
      <c r="A87" s="9">
        <v>341</v>
      </c>
      <c r="B87" s="10" t="s">
        <v>81</v>
      </c>
      <c r="C87" s="11">
        <v>2924000</v>
      </c>
      <c r="D87" s="11">
        <v>3173000</v>
      </c>
    </row>
    <row r="88" spans="1:4" x14ac:dyDescent="0.3">
      <c r="A88" s="9">
        <v>342</v>
      </c>
      <c r="B88" s="10" t="s">
        <v>82</v>
      </c>
      <c r="C88" s="11">
        <v>1581000</v>
      </c>
      <c r="D88" s="11">
        <v>1680000</v>
      </c>
    </row>
    <row r="89" spans="1:4" x14ac:dyDescent="0.3">
      <c r="A89" s="9">
        <v>351</v>
      </c>
      <c r="B89" s="10" t="s">
        <v>83</v>
      </c>
      <c r="C89" s="11">
        <v>2265000</v>
      </c>
      <c r="D89" s="11">
        <v>2407000</v>
      </c>
    </row>
    <row r="90" spans="1:4" x14ac:dyDescent="0.3">
      <c r="A90" s="9">
        <v>352</v>
      </c>
      <c r="B90" s="10" t="s">
        <v>84</v>
      </c>
      <c r="C90" s="11">
        <v>3288000</v>
      </c>
      <c r="D90" s="11">
        <v>3403000</v>
      </c>
    </row>
    <row r="91" spans="1:4" x14ac:dyDescent="0.3">
      <c r="A91" s="9">
        <v>361</v>
      </c>
      <c r="B91" s="10" t="s">
        <v>85</v>
      </c>
      <c r="C91" s="11">
        <v>768000</v>
      </c>
      <c r="D91" s="11">
        <v>806000</v>
      </c>
    </row>
    <row r="92" spans="1:4" x14ac:dyDescent="0.3">
      <c r="A92" s="9">
        <v>362</v>
      </c>
      <c r="B92" s="10" t="s">
        <v>86</v>
      </c>
      <c r="C92" s="11">
        <v>879000</v>
      </c>
      <c r="D92" s="11">
        <v>905000</v>
      </c>
    </row>
    <row r="93" spans="1:4" x14ac:dyDescent="0.3">
      <c r="A93" s="9">
        <v>371</v>
      </c>
      <c r="B93" s="10" t="s">
        <v>87</v>
      </c>
      <c r="C93" s="11">
        <v>1213000</v>
      </c>
      <c r="D93" s="11">
        <v>1286000</v>
      </c>
    </row>
    <row r="94" spans="1:4" x14ac:dyDescent="0.3">
      <c r="A94" s="9">
        <v>372</v>
      </c>
      <c r="B94" s="10" t="s">
        <v>88</v>
      </c>
      <c r="C94" s="11">
        <v>1073000</v>
      </c>
      <c r="D94" s="11">
        <v>1127000</v>
      </c>
    </row>
    <row r="95" spans="1:4" x14ac:dyDescent="0.3">
      <c r="A95" s="9">
        <v>381</v>
      </c>
      <c r="B95" s="10" t="s">
        <v>89</v>
      </c>
      <c r="C95" s="11">
        <v>1356000</v>
      </c>
      <c r="D95" s="11">
        <v>1424000</v>
      </c>
    </row>
    <row r="96" spans="1:4" x14ac:dyDescent="0.3">
      <c r="A96" s="9">
        <v>382</v>
      </c>
      <c r="B96" s="10" t="s">
        <v>90</v>
      </c>
      <c r="C96" s="11">
        <v>1180000</v>
      </c>
      <c r="D96" s="11">
        <v>1221000</v>
      </c>
    </row>
    <row r="97" spans="1:4" x14ac:dyDescent="0.3">
      <c r="A97" s="32"/>
      <c r="B97" s="13" t="s">
        <v>91</v>
      </c>
      <c r="C97" s="14">
        <f>SUM(C81:C96)</f>
        <v>26238000</v>
      </c>
      <c r="D97" s="14">
        <f>SUM(D81:D96)</f>
        <v>27651000</v>
      </c>
    </row>
    <row r="98" spans="1:4" x14ac:dyDescent="0.3">
      <c r="A98" s="42"/>
      <c r="B98" s="43" t="s">
        <v>92</v>
      </c>
      <c r="C98" s="44">
        <f>C97+C78+C73</f>
        <v>137159000</v>
      </c>
      <c r="D98" s="44">
        <f>D97+D78+D73</f>
        <v>160531000</v>
      </c>
    </row>
    <row r="99" spans="1:4" x14ac:dyDescent="0.3">
      <c r="A99" s="45"/>
      <c r="B99" s="49"/>
      <c r="C99" s="50"/>
      <c r="D99" s="50"/>
    </row>
    <row r="100" spans="1:4" x14ac:dyDescent="0.3">
      <c r="B100" s="46" t="s">
        <v>93</v>
      </c>
    </row>
    <row r="101" spans="1:4" x14ac:dyDescent="0.3">
      <c r="A101" s="9">
        <v>213</v>
      </c>
      <c r="B101" s="10" t="s">
        <v>94</v>
      </c>
      <c r="C101" s="11">
        <v>6315000</v>
      </c>
      <c r="D101" s="11">
        <f>7228000+800000</f>
        <v>8028000</v>
      </c>
    </row>
    <row r="102" spans="1:4" x14ac:dyDescent="0.3">
      <c r="A102" s="9">
        <v>270</v>
      </c>
      <c r="B102" s="10" t="s">
        <v>95</v>
      </c>
      <c r="C102" s="11">
        <v>30836000</v>
      </c>
      <c r="D102" s="11">
        <f>33000000+2400000</f>
        <v>35400000</v>
      </c>
    </row>
    <row r="103" spans="1:4" x14ac:dyDescent="0.3">
      <c r="A103" s="9">
        <v>510</v>
      </c>
      <c r="B103" s="10" t="s">
        <v>96</v>
      </c>
      <c r="C103" s="11">
        <v>26355000</v>
      </c>
      <c r="D103" s="11">
        <v>28174000</v>
      </c>
    </row>
    <row r="104" spans="1:4" x14ac:dyDescent="0.3">
      <c r="A104" s="27">
        <v>515</v>
      </c>
      <c r="B104" s="10" t="s">
        <v>97</v>
      </c>
      <c r="C104" s="11">
        <v>30013000</v>
      </c>
      <c r="D104" s="11">
        <v>31514000</v>
      </c>
    </row>
    <row r="105" spans="1:4" x14ac:dyDescent="0.3">
      <c r="A105" s="9">
        <v>545</v>
      </c>
      <c r="B105" s="10" t="s">
        <v>98</v>
      </c>
      <c r="C105" s="51">
        <v>82903000</v>
      </c>
      <c r="D105" s="51">
        <v>88700000</v>
      </c>
    </row>
    <row r="106" spans="1:4" x14ac:dyDescent="0.3">
      <c r="A106" s="9">
        <v>550</v>
      </c>
      <c r="B106" s="16" t="s">
        <v>99</v>
      </c>
      <c r="C106" s="11">
        <v>34455000</v>
      </c>
      <c r="D106" s="11">
        <v>36178000</v>
      </c>
    </row>
    <row r="107" spans="1:4" x14ac:dyDescent="0.3">
      <c r="A107" s="9">
        <v>601</v>
      </c>
      <c r="B107" s="10" t="s">
        <v>100</v>
      </c>
      <c r="C107" s="11">
        <v>1275000</v>
      </c>
      <c r="D107" s="11">
        <v>2004000</v>
      </c>
    </row>
    <row r="108" spans="1:4" x14ac:dyDescent="0.3">
      <c r="A108" s="9">
        <v>605</v>
      </c>
      <c r="B108" s="10" t="s">
        <v>101</v>
      </c>
      <c r="C108" s="11">
        <v>8608000</v>
      </c>
      <c r="D108" s="11">
        <f>10132000+1600000</f>
        <v>11732000</v>
      </c>
    </row>
    <row r="109" spans="1:4" x14ac:dyDescent="0.3">
      <c r="A109" s="9">
        <v>840</v>
      </c>
      <c r="B109" s="10" t="s">
        <v>102</v>
      </c>
      <c r="C109" s="11">
        <v>79098000</v>
      </c>
      <c r="D109" s="11">
        <v>85053000</v>
      </c>
    </row>
    <row r="110" spans="1:4" x14ac:dyDescent="0.3">
      <c r="A110" s="9">
        <v>842</v>
      </c>
      <c r="B110" s="10" t="s">
        <v>103</v>
      </c>
      <c r="C110" s="11">
        <v>1551000</v>
      </c>
      <c r="D110" s="11">
        <v>1629000</v>
      </c>
    </row>
    <row r="111" spans="1:4" x14ac:dyDescent="0.3">
      <c r="A111" s="9">
        <v>880</v>
      </c>
      <c r="B111" s="10" t="s">
        <v>104</v>
      </c>
      <c r="C111" s="11">
        <v>23968000</v>
      </c>
      <c r="D111" s="11">
        <f>25166000+250000</f>
        <v>25416000</v>
      </c>
    </row>
    <row r="112" spans="1:4" ht="15" thickBot="1" x14ac:dyDescent="0.35">
      <c r="A112" s="53"/>
      <c r="B112" s="18" t="s">
        <v>105</v>
      </c>
      <c r="C112" s="54">
        <f>SUM(C101:C111)</f>
        <v>325377000</v>
      </c>
      <c r="D112" s="54">
        <f>SUM(D101:D111)</f>
        <v>353828000</v>
      </c>
    </row>
    <row r="113" spans="1:5" ht="15" thickBot="1" x14ac:dyDescent="0.35">
      <c r="A113" s="55" t="s">
        <v>106</v>
      </c>
      <c r="B113" s="56"/>
      <c r="C113" s="57">
        <f>C112+C98</f>
        <v>462536000</v>
      </c>
      <c r="D113" s="57">
        <f>D112+D98</f>
        <v>514359000</v>
      </c>
    </row>
    <row r="114" spans="1:5" ht="16.2" thickBot="1" x14ac:dyDescent="0.35">
      <c r="A114" s="58" t="s">
        <v>107</v>
      </c>
      <c r="B114" s="28"/>
      <c r="C114" s="23">
        <f>C113+C61+C41+C32+C20</f>
        <v>1494200000</v>
      </c>
      <c r="D114" s="23">
        <f>D113+D61+D41+D32+D20</f>
        <v>1618894779</v>
      </c>
    </row>
    <row r="115" spans="1:5" x14ac:dyDescent="0.3">
      <c r="A115" s="52"/>
      <c r="B115" s="52"/>
      <c r="C115" s="52"/>
      <c r="D115" s="52"/>
    </row>
    <row r="116" spans="1:5" x14ac:dyDescent="0.3">
      <c r="A116" s="52"/>
      <c r="B116" s="52"/>
      <c r="C116" s="52"/>
      <c r="D116" s="52"/>
      <c r="E116" s="52"/>
    </row>
    <row r="117" spans="1:5" ht="15.6" x14ac:dyDescent="0.3">
      <c r="A117" s="38" t="s">
        <v>154</v>
      </c>
      <c r="B117" s="6"/>
      <c r="C117" s="7"/>
      <c r="D117" s="6"/>
    </row>
    <row r="118" spans="1:5" ht="15.6" x14ac:dyDescent="0.3">
      <c r="A118" s="38" t="s">
        <v>108</v>
      </c>
      <c r="B118" s="24"/>
      <c r="C118" s="24"/>
      <c r="D118" s="24"/>
    </row>
    <row r="119" spans="1:5" x14ac:dyDescent="0.3">
      <c r="A119" s="39">
        <v>100</v>
      </c>
      <c r="B119" s="16" t="s">
        <v>109</v>
      </c>
      <c r="C119" s="11">
        <v>7725000</v>
      </c>
      <c r="D119" s="11">
        <v>8500000</v>
      </c>
    </row>
    <row r="120" spans="1:5" x14ac:dyDescent="0.3">
      <c r="A120" s="39">
        <v>101</v>
      </c>
      <c r="B120" s="16" t="s">
        <v>110</v>
      </c>
      <c r="C120" s="11">
        <v>76150000</v>
      </c>
      <c r="D120" s="11">
        <f>F146</f>
        <v>81225000</v>
      </c>
    </row>
    <row r="121" spans="1:5" x14ac:dyDescent="0.3">
      <c r="A121" s="39">
        <v>102</v>
      </c>
      <c r="B121" s="16" t="s">
        <v>111</v>
      </c>
      <c r="C121" s="11">
        <v>71150000</v>
      </c>
      <c r="D121" s="11">
        <f>F147</f>
        <v>70225000</v>
      </c>
    </row>
    <row r="122" spans="1:5" x14ac:dyDescent="0.3">
      <c r="A122" s="39">
        <v>103</v>
      </c>
      <c r="B122" s="16" t="s">
        <v>112</v>
      </c>
      <c r="C122" s="11">
        <v>55150000</v>
      </c>
      <c r="D122" s="11">
        <f>F148</f>
        <v>55225000</v>
      </c>
    </row>
    <row r="123" spans="1:5" x14ac:dyDescent="0.3">
      <c r="A123" s="39">
        <v>104</v>
      </c>
      <c r="B123" s="16" t="s">
        <v>113</v>
      </c>
      <c r="C123" s="11">
        <v>62150000</v>
      </c>
      <c r="D123" s="11">
        <f>F149</f>
        <v>60225000</v>
      </c>
    </row>
    <row r="124" spans="1:5" x14ac:dyDescent="0.3">
      <c r="A124" s="39">
        <v>105</v>
      </c>
      <c r="B124" s="16" t="s">
        <v>114</v>
      </c>
      <c r="C124" s="11">
        <v>5795000</v>
      </c>
      <c r="D124" s="11">
        <v>8000000</v>
      </c>
    </row>
    <row r="125" spans="1:5" x14ac:dyDescent="0.3">
      <c r="A125" s="32"/>
      <c r="B125" s="13" t="s">
        <v>115</v>
      </c>
      <c r="C125" s="14">
        <f>SUM(C119:C124)</f>
        <v>278120000</v>
      </c>
      <c r="D125" s="14">
        <f>SUM(D119:D124)</f>
        <v>283400000</v>
      </c>
    </row>
    <row r="126" spans="1:5" x14ac:dyDescent="0.3">
      <c r="A126" s="59"/>
      <c r="B126" s="19"/>
      <c r="C126" s="20"/>
      <c r="D126" s="20"/>
    </row>
    <row r="127" spans="1:5" x14ac:dyDescent="0.3">
      <c r="A127" s="15">
        <v>202</v>
      </c>
      <c r="B127" s="16" t="s">
        <v>116</v>
      </c>
      <c r="C127" s="17">
        <f>151278872+31425000</f>
        <v>182703872</v>
      </c>
      <c r="D127" s="17">
        <f>284000000-7421615+1800000+619221+1533000+34200000+2400000-1600000-3338724-13900000-250000-1000000</f>
        <v>297041882</v>
      </c>
    </row>
    <row r="128" spans="1:5" x14ac:dyDescent="0.3">
      <c r="A128" s="15">
        <v>202</v>
      </c>
      <c r="B128" s="16" t="s">
        <v>117</v>
      </c>
      <c r="C128" s="17">
        <f>871436000-32703872</f>
        <v>838732128</v>
      </c>
      <c r="D128" s="17">
        <f>875000000</f>
        <v>875000000</v>
      </c>
    </row>
    <row r="129" spans="1:9" x14ac:dyDescent="0.3">
      <c r="A129" s="32">
        <v>202</v>
      </c>
      <c r="B129" s="13" t="s">
        <v>118</v>
      </c>
      <c r="C129" s="44">
        <f>C128+C127</f>
        <v>1021436000</v>
      </c>
      <c r="D129" s="44">
        <f>D128+D127</f>
        <v>1172041882</v>
      </c>
      <c r="E129" s="52"/>
    </row>
    <row r="130" spans="1:9" ht="15" thickBot="1" x14ac:dyDescent="0.35">
      <c r="A130" s="60" t="s">
        <v>119</v>
      </c>
      <c r="B130" s="61"/>
      <c r="C130" s="62">
        <f>C129+C125+C114</f>
        <v>2793756000</v>
      </c>
      <c r="D130" s="62">
        <f>D129+D125+D114</f>
        <v>3074336661</v>
      </c>
      <c r="E130" s="52"/>
      <c r="I130" s="37"/>
    </row>
    <row r="131" spans="1:9" ht="15" thickTop="1" x14ac:dyDescent="0.3">
      <c r="E131" s="52"/>
    </row>
    <row r="132" spans="1:9" x14ac:dyDescent="0.3">
      <c r="A132" s="63" t="s">
        <v>120</v>
      </c>
    </row>
    <row r="133" spans="1:9" x14ac:dyDescent="0.3">
      <c r="A133" s="63" t="s">
        <v>121</v>
      </c>
    </row>
    <row r="134" spans="1:9" x14ac:dyDescent="0.3">
      <c r="A134" s="63" t="s">
        <v>122</v>
      </c>
    </row>
    <row r="136" spans="1:9" x14ac:dyDescent="0.3">
      <c r="A136" s="63" t="s">
        <v>123</v>
      </c>
    </row>
    <row r="137" spans="1:9" x14ac:dyDescent="0.3">
      <c r="A137" s="63" t="s">
        <v>124</v>
      </c>
    </row>
    <row r="138" spans="1:9" x14ac:dyDescent="0.3">
      <c r="A138" s="63" t="s">
        <v>125</v>
      </c>
    </row>
    <row r="139" spans="1:9" x14ac:dyDescent="0.3">
      <c r="A139" s="63" t="s">
        <v>126</v>
      </c>
      <c r="C139" s="52"/>
      <c r="D139" s="52"/>
    </row>
    <row r="140" spans="1:9" x14ac:dyDescent="0.3">
      <c r="A140" s="63"/>
      <c r="C140" s="52"/>
      <c r="D140" s="52"/>
    </row>
    <row r="141" spans="1:9" x14ac:dyDescent="0.3">
      <c r="A141" s="63"/>
      <c r="C141" s="52"/>
      <c r="D141" s="52"/>
      <c r="H141" s="37"/>
    </row>
    <row r="142" spans="1:9" ht="15.6" x14ac:dyDescent="0.3">
      <c r="A142" s="64" t="s">
        <v>127</v>
      </c>
    </row>
    <row r="143" spans="1:9" x14ac:dyDescent="0.3">
      <c r="A143" s="11"/>
      <c r="B143" s="11"/>
      <c r="C143" s="65" t="s">
        <v>128</v>
      </c>
      <c r="D143" s="65" t="s">
        <v>129</v>
      </c>
      <c r="E143" s="65" t="s">
        <v>130</v>
      </c>
      <c r="F143" s="3" t="s">
        <v>3</v>
      </c>
    </row>
    <row r="144" spans="1:9" ht="15" thickBot="1" x14ac:dyDescent="0.35">
      <c r="A144" s="4" t="s">
        <v>4</v>
      </c>
      <c r="B144" s="4" t="s">
        <v>5</v>
      </c>
      <c r="C144" s="5" t="s">
        <v>131</v>
      </c>
      <c r="D144" s="4" t="s">
        <v>132</v>
      </c>
      <c r="E144" s="4" t="s">
        <v>132</v>
      </c>
      <c r="F144" s="4" t="s">
        <v>7</v>
      </c>
    </row>
    <row r="145" spans="1:6" ht="15" thickTop="1" x14ac:dyDescent="0.3">
      <c r="A145" s="39">
        <v>100</v>
      </c>
      <c r="B145" s="16" t="s">
        <v>109</v>
      </c>
      <c r="C145" s="7">
        <v>0</v>
      </c>
      <c r="D145" s="6">
        <v>400000</v>
      </c>
      <c r="E145" s="6">
        <v>8100000</v>
      </c>
      <c r="F145" s="11">
        <f t="shared" ref="F145:F150" si="0">SUM(C145:E145)</f>
        <v>8500000</v>
      </c>
    </row>
    <row r="146" spans="1:6" x14ac:dyDescent="0.3">
      <c r="A146" s="39">
        <v>101</v>
      </c>
      <c r="B146" s="16" t="s">
        <v>110</v>
      </c>
      <c r="C146" s="11">
        <v>45000000</v>
      </c>
      <c r="D146" s="11">
        <v>10225000</v>
      </c>
      <c r="E146" s="11">
        <v>26000000</v>
      </c>
      <c r="F146" s="11">
        <f t="shared" si="0"/>
        <v>81225000</v>
      </c>
    </row>
    <row r="147" spans="1:6" x14ac:dyDescent="0.3">
      <c r="A147" s="39">
        <v>102</v>
      </c>
      <c r="B147" s="16" t="s">
        <v>111</v>
      </c>
      <c r="C147" s="11">
        <v>34000000</v>
      </c>
      <c r="D147" s="11">
        <v>10225000</v>
      </c>
      <c r="E147" s="11">
        <v>26000000</v>
      </c>
      <c r="F147" s="11">
        <f t="shared" si="0"/>
        <v>70225000</v>
      </c>
    </row>
    <row r="148" spans="1:6" x14ac:dyDescent="0.3">
      <c r="A148" s="39">
        <v>103</v>
      </c>
      <c r="B148" s="16" t="s">
        <v>112</v>
      </c>
      <c r="C148" s="11">
        <v>19000000</v>
      </c>
      <c r="D148" s="11">
        <v>10225000</v>
      </c>
      <c r="E148" s="11">
        <v>26000000</v>
      </c>
      <c r="F148" s="11">
        <f t="shared" si="0"/>
        <v>55225000</v>
      </c>
    </row>
    <row r="149" spans="1:6" x14ac:dyDescent="0.3">
      <c r="A149" s="39">
        <v>104</v>
      </c>
      <c r="B149" s="16" t="s">
        <v>113</v>
      </c>
      <c r="C149" s="11">
        <v>24000000</v>
      </c>
      <c r="D149" s="11">
        <v>10225000</v>
      </c>
      <c r="E149" s="11">
        <v>26000000</v>
      </c>
      <c r="F149" s="11">
        <f t="shared" si="0"/>
        <v>60225000</v>
      </c>
    </row>
    <row r="150" spans="1:6" x14ac:dyDescent="0.3">
      <c r="A150" s="39">
        <v>105</v>
      </c>
      <c r="B150" s="16" t="s">
        <v>133</v>
      </c>
      <c r="C150" s="11">
        <v>0</v>
      </c>
      <c r="D150" s="11">
        <v>0</v>
      </c>
      <c r="E150" s="11">
        <v>8000000</v>
      </c>
      <c r="F150" s="11">
        <f t="shared" si="0"/>
        <v>8000000</v>
      </c>
    </row>
    <row r="151" spans="1:6" ht="15" thickBot="1" x14ac:dyDescent="0.35">
      <c r="A151" s="66"/>
      <c r="B151" s="66"/>
      <c r="C151" s="67">
        <f>SUM(C146:C149)</f>
        <v>122000000</v>
      </c>
      <c r="D151" s="67">
        <f>SUM(D145:D150)</f>
        <v>41300000</v>
      </c>
      <c r="E151" s="67">
        <f>SUM(E145:E150)</f>
        <v>120100000</v>
      </c>
      <c r="F151" s="67">
        <f>SUM(F145:F150)</f>
        <v>283400000</v>
      </c>
    </row>
    <row r="152" spans="1:6" ht="15" thickTop="1" x14ac:dyDescent="0.3"/>
    <row r="153" spans="1:6" x14ac:dyDescent="0.3">
      <c r="A153" s="68" t="s">
        <v>134</v>
      </c>
    </row>
    <row r="154" spans="1:6" x14ac:dyDescent="0.3">
      <c r="A154" s="63" t="s">
        <v>135</v>
      </c>
    </row>
    <row r="155" spans="1:6" x14ac:dyDescent="0.3">
      <c r="A155" s="63" t="s">
        <v>136</v>
      </c>
    </row>
    <row r="156" spans="1:6" ht="11.1" customHeight="1" x14ac:dyDescent="0.3">
      <c r="A156" s="63"/>
    </row>
    <row r="157" spans="1:6" ht="11.1" customHeight="1" x14ac:dyDescent="0.3">
      <c r="A157" s="63"/>
    </row>
    <row r="158" spans="1:6" ht="15" thickBot="1" x14ac:dyDescent="0.35">
      <c r="A158" s="81"/>
      <c r="B158" s="82"/>
      <c r="C158" s="82"/>
      <c r="D158" s="82"/>
      <c r="E158" s="82"/>
      <c r="F158" s="82"/>
    </row>
    <row r="159" spans="1:6" ht="15" thickTop="1" x14ac:dyDescent="0.3">
      <c r="A159" s="63"/>
    </row>
    <row r="160" spans="1:6" ht="18" x14ac:dyDescent="0.35">
      <c r="A160" s="1" t="s">
        <v>156</v>
      </c>
      <c r="F160" s="2"/>
    </row>
    <row r="161" spans="1:9" x14ac:dyDescent="0.3">
      <c r="A161" s="69"/>
      <c r="B161" s="80"/>
      <c r="C161" s="80"/>
      <c r="D161" s="80"/>
      <c r="E161" s="80"/>
      <c r="F161" s="80"/>
    </row>
    <row r="162" spans="1:9" x14ac:dyDescent="0.3">
      <c r="A162" s="69"/>
      <c r="B162" s="80"/>
      <c r="C162" s="80"/>
      <c r="D162" s="80"/>
      <c r="E162" s="80"/>
      <c r="F162" s="80"/>
    </row>
    <row r="163" spans="1:9" ht="15.6" x14ac:dyDescent="0.3">
      <c r="A163" s="64" t="s">
        <v>137</v>
      </c>
    </row>
    <row r="164" spans="1:9" x14ac:dyDescent="0.3">
      <c r="F164" s="3" t="s">
        <v>1</v>
      </c>
    </row>
    <row r="165" spans="1:9" x14ac:dyDescent="0.3">
      <c r="B165" s="69" t="s">
        <v>138</v>
      </c>
      <c r="C165" s="3" t="s">
        <v>2</v>
      </c>
      <c r="D165" s="65" t="s">
        <v>128</v>
      </c>
      <c r="E165" s="65"/>
      <c r="F165" s="3" t="s">
        <v>3</v>
      </c>
    </row>
    <row r="166" spans="1:9" ht="15" thickBot="1" x14ac:dyDescent="0.35">
      <c r="A166" s="4" t="s">
        <v>4</v>
      </c>
      <c r="B166" s="4" t="s">
        <v>5</v>
      </c>
      <c r="C166" s="5" t="s">
        <v>6</v>
      </c>
      <c r="D166" s="5" t="s">
        <v>139</v>
      </c>
      <c r="E166" s="5" t="s">
        <v>140</v>
      </c>
      <c r="F166" s="4" t="s">
        <v>7</v>
      </c>
    </row>
    <row r="167" spans="1:9" ht="15" thickTop="1" x14ac:dyDescent="0.3">
      <c r="A167" s="39">
        <v>35</v>
      </c>
      <c r="B167" s="16" t="s">
        <v>141</v>
      </c>
      <c r="C167" s="11">
        <v>34333110</v>
      </c>
      <c r="D167" s="11">
        <f>31968900+550000</f>
        <v>32518900</v>
      </c>
      <c r="F167" s="11">
        <v>32518900</v>
      </c>
    </row>
    <row r="168" spans="1:9" x14ac:dyDescent="0.3">
      <c r="A168" s="39">
        <v>213</v>
      </c>
      <c r="B168" s="16" t="s">
        <v>94</v>
      </c>
      <c r="C168" s="11">
        <v>0</v>
      </c>
      <c r="D168" s="11">
        <v>3175</v>
      </c>
      <c r="F168" s="11">
        <v>3175</v>
      </c>
    </row>
    <row r="169" spans="1:9" x14ac:dyDescent="0.3">
      <c r="A169" s="39">
        <v>285</v>
      </c>
      <c r="B169" s="16" t="s">
        <v>142</v>
      </c>
      <c r="C169" s="11">
        <v>0</v>
      </c>
      <c r="D169" s="11">
        <v>33416</v>
      </c>
      <c r="F169" s="11">
        <v>33416</v>
      </c>
    </row>
    <row r="170" spans="1:9" x14ac:dyDescent="0.3">
      <c r="A170" s="39">
        <v>293</v>
      </c>
      <c r="B170" s="16" t="s">
        <v>143</v>
      </c>
      <c r="C170" s="11">
        <v>5007636</v>
      </c>
      <c r="D170" s="11">
        <v>5007636</v>
      </c>
      <c r="F170" s="11">
        <v>5007636</v>
      </c>
    </row>
    <row r="171" spans="1:9" x14ac:dyDescent="0.3">
      <c r="A171" s="39">
        <v>301</v>
      </c>
      <c r="B171" s="16" t="s">
        <v>144</v>
      </c>
      <c r="C171" s="11">
        <v>0</v>
      </c>
      <c r="D171" s="11">
        <v>177475</v>
      </c>
      <c r="F171" s="11">
        <v>177475</v>
      </c>
    </row>
    <row r="172" spans="1:9" x14ac:dyDescent="0.3">
      <c r="A172" s="39">
        <v>545</v>
      </c>
      <c r="B172" s="16" t="s">
        <v>98</v>
      </c>
      <c r="C172" s="11">
        <v>0</v>
      </c>
      <c r="D172" s="11">
        <v>328694</v>
      </c>
      <c r="F172" s="11">
        <v>328694</v>
      </c>
    </row>
    <row r="173" spans="1:9" x14ac:dyDescent="0.3">
      <c r="A173" s="39">
        <v>202</v>
      </c>
      <c r="B173" s="16" t="s">
        <v>145</v>
      </c>
      <c r="C173" s="11">
        <v>127009877</v>
      </c>
      <c r="D173" s="11">
        <f>119603979+29269599-550000</f>
        <v>148323578</v>
      </c>
      <c r="E173" s="11">
        <v>49398392</v>
      </c>
      <c r="F173" s="11">
        <f>E173+D173</f>
        <v>197721970</v>
      </c>
    </row>
    <row r="174" spans="1:9" ht="15" thickBot="1" x14ac:dyDescent="0.35">
      <c r="A174" s="70" t="s">
        <v>146</v>
      </c>
      <c r="B174" s="71"/>
      <c r="C174" s="72">
        <f>SUM(C167:C173)</f>
        <v>166350623</v>
      </c>
      <c r="D174" s="72">
        <f t="shared" ref="D174:F174" si="1">SUM(D167:D173)</f>
        <v>186392874</v>
      </c>
      <c r="E174" s="72">
        <f t="shared" si="1"/>
        <v>49398392</v>
      </c>
      <c r="F174" s="72">
        <f t="shared" si="1"/>
        <v>235791266</v>
      </c>
      <c r="I174" s="37"/>
    </row>
    <row r="175" spans="1:9" ht="15" thickTop="1" x14ac:dyDescent="0.3">
      <c r="A175" s="63"/>
    </row>
    <row r="176" spans="1:9" x14ac:dyDescent="0.3">
      <c r="A176" s="63"/>
    </row>
    <row r="177" spans="1:9" ht="15.6" x14ac:dyDescent="0.3">
      <c r="A177" s="64" t="s">
        <v>147</v>
      </c>
      <c r="F177" s="3" t="s">
        <v>1</v>
      </c>
    </row>
    <row r="178" spans="1:9" x14ac:dyDescent="0.3">
      <c r="B178" s="69" t="s">
        <v>148</v>
      </c>
      <c r="C178" s="65" t="s">
        <v>128</v>
      </c>
      <c r="D178" s="65" t="s">
        <v>132</v>
      </c>
      <c r="E178" s="65" t="s">
        <v>130</v>
      </c>
      <c r="F178" s="3" t="s">
        <v>3</v>
      </c>
    </row>
    <row r="179" spans="1:9" ht="15" thickBot="1" x14ac:dyDescent="0.35">
      <c r="A179" s="4" t="s">
        <v>4</v>
      </c>
      <c r="B179" s="4" t="s">
        <v>5</v>
      </c>
      <c r="C179" s="5" t="s">
        <v>139</v>
      </c>
      <c r="D179" s="5" t="s">
        <v>149</v>
      </c>
      <c r="E179" s="4" t="s">
        <v>132</v>
      </c>
      <c r="F179" s="4" t="s">
        <v>7</v>
      </c>
    </row>
    <row r="180" spans="1:9" ht="15" thickTop="1" x14ac:dyDescent="0.3">
      <c r="A180" s="39">
        <v>101</v>
      </c>
      <c r="B180" s="16" t="s">
        <v>110</v>
      </c>
      <c r="C180" s="11">
        <f>117223000-13626000</f>
        <v>103597000</v>
      </c>
      <c r="D180" s="73">
        <v>0.18</v>
      </c>
      <c r="E180" s="11">
        <f>D180*120000000</f>
        <v>21600000</v>
      </c>
      <c r="F180" s="74">
        <f t="shared" ref="F180:F184" si="2">E180+C180</f>
        <v>125197000</v>
      </c>
    </row>
    <row r="181" spans="1:9" x14ac:dyDescent="0.3">
      <c r="A181" s="39">
        <v>102</v>
      </c>
      <c r="B181" s="16" t="s">
        <v>111</v>
      </c>
      <c r="C181" s="11">
        <f>44580000-5182000</f>
        <v>39398000</v>
      </c>
      <c r="D181" s="73">
        <v>0.25</v>
      </c>
      <c r="E181" s="11">
        <f>D181*120000000</f>
        <v>30000000</v>
      </c>
      <c r="F181" s="74">
        <f t="shared" si="2"/>
        <v>69398000</v>
      </c>
    </row>
    <row r="182" spans="1:9" x14ac:dyDescent="0.3">
      <c r="A182" s="39">
        <v>103</v>
      </c>
      <c r="B182" s="16" t="s">
        <v>112</v>
      </c>
      <c r="C182" s="11">
        <f>34503000-4010000</f>
        <v>30493000</v>
      </c>
      <c r="D182" s="73">
        <v>0.27</v>
      </c>
      <c r="E182" s="11">
        <f>D182*120000000</f>
        <v>32400000.000000004</v>
      </c>
      <c r="F182" s="74">
        <f t="shared" si="2"/>
        <v>62893000</v>
      </c>
    </row>
    <row r="183" spans="1:9" x14ac:dyDescent="0.3">
      <c r="A183" s="39">
        <v>104</v>
      </c>
      <c r="B183" s="16" t="s">
        <v>113</v>
      </c>
      <c r="C183" s="11">
        <f>50874000-5914000</f>
        <v>44960000</v>
      </c>
      <c r="D183" s="75">
        <v>0.3</v>
      </c>
      <c r="E183" s="11">
        <f>D183*120000000</f>
        <v>36000000</v>
      </c>
      <c r="F183" s="74">
        <f t="shared" si="2"/>
        <v>80960000</v>
      </c>
    </row>
    <row r="184" spans="1:9" x14ac:dyDescent="0.3">
      <c r="A184" s="39">
        <v>35</v>
      </c>
      <c r="B184" s="16" t="s">
        <v>150</v>
      </c>
      <c r="C184" s="11">
        <f>26526000-3084000</f>
        <v>23442000</v>
      </c>
      <c r="D184" s="75"/>
      <c r="E184" s="11"/>
      <c r="F184" s="74">
        <f t="shared" si="2"/>
        <v>23442000</v>
      </c>
    </row>
    <row r="185" spans="1:9" x14ac:dyDescent="0.3">
      <c r="A185" s="39">
        <v>202</v>
      </c>
      <c r="B185" s="16" t="s">
        <v>145</v>
      </c>
      <c r="C185" s="11">
        <v>37722603</v>
      </c>
      <c r="D185" s="76"/>
      <c r="E185" s="11">
        <v>3065000</v>
      </c>
      <c r="F185" s="74">
        <f>E185+C185</f>
        <v>40787603</v>
      </c>
    </row>
    <row r="186" spans="1:9" ht="15" thickBot="1" x14ac:dyDescent="0.35">
      <c r="A186" s="70" t="s">
        <v>155</v>
      </c>
      <c r="B186" s="66"/>
      <c r="C186" s="67">
        <f>SUM(C180:C185)</f>
        <v>279612603</v>
      </c>
      <c r="D186" s="77">
        <f>SUM(D180:D184)</f>
        <v>1</v>
      </c>
      <c r="E186" s="67">
        <f>SUM(E180:E185)</f>
        <v>123065000</v>
      </c>
      <c r="F186" s="67">
        <f>SUM(F180:F185)</f>
        <v>402677603</v>
      </c>
      <c r="I186" s="37"/>
    </row>
    <row r="187" spans="1:9" ht="15" thickTop="1" x14ac:dyDescent="0.3">
      <c r="A187" s="63"/>
    </row>
    <row r="189" spans="1:9" ht="15.6" x14ac:dyDescent="0.3">
      <c r="A189" s="64" t="s">
        <v>151</v>
      </c>
      <c r="E189" s="3" t="s">
        <v>1</v>
      </c>
    </row>
    <row r="190" spans="1:9" x14ac:dyDescent="0.3">
      <c r="B190" s="69" t="s">
        <v>152</v>
      </c>
      <c r="C190" s="3" t="s">
        <v>2</v>
      </c>
      <c r="D190" s="65" t="s">
        <v>128</v>
      </c>
      <c r="E190" s="3" t="s">
        <v>3</v>
      </c>
    </row>
    <row r="191" spans="1:9" ht="15" thickBot="1" x14ac:dyDescent="0.35">
      <c r="A191" s="4" t="s">
        <v>4</v>
      </c>
      <c r="B191" s="4" t="s">
        <v>5</v>
      </c>
      <c r="C191" s="5" t="s">
        <v>6</v>
      </c>
      <c r="D191" s="5" t="s">
        <v>139</v>
      </c>
      <c r="E191" s="4" t="s">
        <v>7</v>
      </c>
    </row>
    <row r="192" spans="1:9" ht="15" thickTop="1" x14ac:dyDescent="0.3">
      <c r="A192" s="39">
        <v>202</v>
      </c>
      <c r="B192" s="16" t="s">
        <v>145</v>
      </c>
      <c r="C192" s="11">
        <v>0</v>
      </c>
      <c r="D192" s="65">
        <v>15245016</v>
      </c>
      <c r="E192" s="65">
        <v>15245016</v>
      </c>
    </row>
    <row r="193" spans="1:9" ht="15" thickBot="1" x14ac:dyDescent="0.35">
      <c r="A193" s="66"/>
      <c r="B193" s="66"/>
      <c r="C193" s="67">
        <f>SUM(C189:C192)</f>
        <v>0</v>
      </c>
      <c r="D193" s="67">
        <f>SUM(D189:D192)</f>
        <v>15245016</v>
      </c>
      <c r="E193" s="67">
        <f>SUM(E189:E192)</f>
        <v>15245016</v>
      </c>
      <c r="H193" s="78"/>
      <c r="I193" s="37"/>
    </row>
    <row r="194" spans="1:9" ht="15" thickTop="1" x14ac:dyDescent="0.3"/>
  </sheetData>
  <pageMargins left="0.7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APPROVED</vt:lpstr>
      <vt:lpstr>'FINAL APPROVED'!Print_Area</vt:lpstr>
      <vt:lpstr>'FINAL APPROVED'!Print_Titles</vt:lpstr>
    </vt:vector>
  </TitlesOfParts>
  <Company>Harris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Bruce, Frank (Budget Management)</dc:creator>
  <cp:lastModifiedBy>Seat, Kevin (Budget Management)</cp:lastModifiedBy>
  <cp:lastPrinted>2020-02-21T15:46:59Z</cp:lastPrinted>
  <dcterms:created xsi:type="dcterms:W3CDTF">2019-02-11T23:00:29Z</dcterms:created>
  <dcterms:modified xsi:type="dcterms:W3CDTF">2020-02-21T15:57:10Z</dcterms:modified>
</cp:coreProperties>
</file>